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cisse/Downloads/"/>
    </mc:Choice>
  </mc:AlternateContent>
  <xr:revisionPtr revIDLastSave="0" documentId="8_{C42E6E87-7CCA-B741-A684-6BCA5F13174A}" xr6:coauthVersionLast="47" xr6:coauthVersionMax="47" xr10:uidLastSave="{00000000-0000-0000-0000-000000000000}"/>
  <bookViews>
    <workbookView xWindow="580" yWindow="760" windowWidth="36080" windowHeight="21580" tabRatio="500" xr2:uid="{00000000-000D-0000-FFFF-FFFF00000000}"/>
  </bookViews>
  <sheets>
    <sheet name="Totals" sheetId="2" r:id="rId1"/>
    <sheet name="STB Models Tier 4" sheetId="19" r:id="rId2"/>
    <sheet name="Apps" sheetId="11" r:id="rId3"/>
    <sheet name="Tier 4 Calculations" sheetId="18" state="hidden" r:id="rId4"/>
    <sheet name="Tier 4 Allowances" sheetId="16" state="hidden" r:id="rId5"/>
    <sheet name="App Platforms" sheetId="12" state="hidden" r:id="rId6"/>
    <sheet name="Instructions" sheetId="8" r:id="rId7"/>
  </sheets>
  <definedNames>
    <definedName name="BaseType_4">'Tier 4 Allowances'!$A$2:$A$6</definedName>
    <definedName name="NoList">'Tier 4 Allowances'!$B$48</definedName>
    <definedName name="YesList">'Tier 4 Allowances'!$B$48:$B$49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U4" i="18" l="1"/>
  <c r="AS12" i="19" l="1"/>
  <c r="AS13" i="19"/>
  <c r="AS14" i="19"/>
  <c r="AS15" i="19"/>
  <c r="AS16" i="19"/>
  <c r="AS17" i="19"/>
  <c r="AS18" i="19"/>
  <c r="AS19" i="19"/>
  <c r="AS20" i="19"/>
  <c r="AS21" i="19"/>
  <c r="AS22" i="19"/>
  <c r="AS23" i="19"/>
  <c r="AS24" i="19"/>
  <c r="AS25" i="19"/>
  <c r="AS26" i="19"/>
  <c r="AS27" i="19"/>
  <c r="AS28" i="19"/>
  <c r="AS29" i="19"/>
  <c r="AS30" i="19"/>
  <c r="AS31" i="19"/>
  <c r="AS32" i="19"/>
  <c r="AS33" i="19"/>
  <c r="AS34" i="19"/>
  <c r="AS35" i="19"/>
  <c r="AS36" i="19"/>
  <c r="AS37" i="19"/>
  <c r="AS38" i="19"/>
  <c r="AS39" i="19"/>
  <c r="AS40" i="19"/>
  <c r="AS41" i="19"/>
  <c r="AS42" i="19"/>
  <c r="AS43" i="19"/>
  <c r="AS44" i="19"/>
  <c r="AS45" i="19"/>
  <c r="AS46" i="19"/>
  <c r="AS47" i="19"/>
  <c r="AS48" i="19"/>
  <c r="AS49" i="19"/>
  <c r="AS50" i="19"/>
  <c r="AS51" i="19"/>
  <c r="AS52" i="19"/>
  <c r="AS53" i="19"/>
  <c r="AS54" i="19"/>
  <c r="AS55" i="19"/>
  <c r="AS56" i="19"/>
  <c r="AS57" i="19"/>
  <c r="AS58" i="19"/>
  <c r="AS59" i="19"/>
  <c r="AS60" i="19"/>
  <c r="AS61" i="19"/>
  <c r="AS62" i="19"/>
  <c r="AS63" i="19"/>
  <c r="AS64" i="19"/>
  <c r="AS65" i="19"/>
  <c r="AS66" i="19"/>
  <c r="AS67" i="19"/>
  <c r="AS68" i="19"/>
  <c r="AS69" i="19"/>
  <c r="AS70" i="19"/>
  <c r="AS71" i="19"/>
  <c r="AS72" i="19"/>
  <c r="AS73" i="19"/>
  <c r="AS74" i="19"/>
  <c r="AS75" i="19"/>
  <c r="AS76" i="19"/>
  <c r="AS77" i="19"/>
  <c r="AS78" i="19"/>
  <c r="AS79" i="19"/>
  <c r="AS80" i="19"/>
  <c r="AS81" i="19"/>
  <c r="AS82" i="19"/>
  <c r="AS83" i="19"/>
  <c r="AS84" i="19"/>
  <c r="AS85" i="19"/>
  <c r="AS86" i="19"/>
  <c r="AS87" i="19"/>
  <c r="AS88" i="19"/>
  <c r="AS89" i="19"/>
  <c r="AS90" i="19"/>
  <c r="AS91" i="19"/>
  <c r="AS92" i="19"/>
  <c r="AS93" i="19"/>
  <c r="AS94" i="19"/>
  <c r="AS95" i="19"/>
  <c r="AS96" i="19"/>
  <c r="AS97" i="19"/>
  <c r="AS98" i="19"/>
  <c r="AS99" i="19"/>
  <c r="AS100" i="19"/>
  <c r="AS4" i="19"/>
  <c r="AS5" i="19"/>
  <c r="AS6" i="19"/>
  <c r="AS7" i="19"/>
  <c r="AS8" i="19"/>
  <c r="AS9" i="19"/>
  <c r="AS10" i="19"/>
  <c r="AY5" i="18" l="1"/>
  <c r="AY10" i="18"/>
  <c r="AS11" i="19"/>
  <c r="AY12" i="18"/>
  <c r="AY15" i="18"/>
  <c r="AY18" i="18"/>
  <c r="AY20" i="18"/>
  <c r="AY26" i="18"/>
  <c r="AY28" i="18"/>
  <c r="AY34" i="18"/>
  <c r="AY36" i="18"/>
  <c r="AY44" i="18"/>
  <c r="AY60" i="18"/>
  <c r="AY67" i="18"/>
  <c r="AY68" i="18"/>
  <c r="AY84" i="18"/>
  <c r="AY90" i="18"/>
  <c r="AY92" i="18"/>
  <c r="AY100" i="18"/>
  <c r="AY4" i="18"/>
  <c r="AY11" i="18"/>
  <c r="AY19" i="18"/>
  <c r="AY27" i="18"/>
  <c r="AY35" i="18"/>
  <c r="AY42" i="18"/>
  <c r="AY50" i="18"/>
  <c r="AY52" i="18"/>
  <c r="AY58" i="18"/>
  <c r="AY59" i="18"/>
  <c r="AY66" i="18"/>
  <c r="AY74" i="18"/>
  <c r="AY75" i="18"/>
  <c r="AY76" i="18"/>
  <c r="AY82" i="18"/>
  <c r="AY83" i="18"/>
  <c r="AY91" i="18"/>
  <c r="AY96" i="18"/>
  <c r="AY99" i="18"/>
  <c r="D24" i="2"/>
  <c r="AV54" i="18"/>
  <c r="AV55" i="18"/>
  <c r="AV56" i="18"/>
  <c r="AV57" i="18"/>
  <c r="AP57" i="19" s="1"/>
  <c r="AV58" i="18"/>
  <c r="AP58" i="19" s="1"/>
  <c r="AV59" i="18"/>
  <c r="AP59" i="19" s="1"/>
  <c r="AV60" i="18"/>
  <c r="AP60" i="19" s="1"/>
  <c r="AV61" i="18"/>
  <c r="AP61" i="19" s="1"/>
  <c r="AV62" i="18"/>
  <c r="AV63" i="18"/>
  <c r="AV64" i="18"/>
  <c r="AV65" i="18"/>
  <c r="AP65" i="19" s="1"/>
  <c r="AV66" i="18"/>
  <c r="AP66" i="19" s="1"/>
  <c r="AV67" i="18"/>
  <c r="AP67" i="19" s="1"/>
  <c r="AV68" i="18"/>
  <c r="AP68" i="19" s="1"/>
  <c r="AV69" i="18"/>
  <c r="AP69" i="19" s="1"/>
  <c r="AV70" i="18"/>
  <c r="AV71" i="18"/>
  <c r="AV72" i="18"/>
  <c r="AV73" i="18"/>
  <c r="AP73" i="19" s="1"/>
  <c r="AV74" i="18"/>
  <c r="AP74" i="19" s="1"/>
  <c r="AV75" i="18"/>
  <c r="AP75" i="19" s="1"/>
  <c r="AV76" i="18"/>
  <c r="AP76" i="19" s="1"/>
  <c r="AV77" i="18"/>
  <c r="AV78" i="18"/>
  <c r="AV79" i="18"/>
  <c r="AV80" i="18"/>
  <c r="AV81" i="18"/>
  <c r="AP81" i="19" s="1"/>
  <c r="AV82" i="18"/>
  <c r="AP82" i="19" s="1"/>
  <c r="AV83" i="18"/>
  <c r="AP83" i="19" s="1"/>
  <c r="AV84" i="18"/>
  <c r="AP84" i="19" s="1"/>
  <c r="AV85" i="18"/>
  <c r="AP85" i="19" s="1"/>
  <c r="AV86" i="18"/>
  <c r="AP86" i="19" s="1"/>
  <c r="AV87" i="18"/>
  <c r="AV88" i="18"/>
  <c r="AV89" i="18"/>
  <c r="AP89" i="19" s="1"/>
  <c r="AV90" i="18"/>
  <c r="AP90" i="19" s="1"/>
  <c r="AV91" i="18"/>
  <c r="AP91" i="19" s="1"/>
  <c r="AV92" i="18"/>
  <c r="AP92" i="19" s="1"/>
  <c r="AV93" i="18"/>
  <c r="AP93" i="19" s="1"/>
  <c r="AV94" i="18"/>
  <c r="AV95" i="18"/>
  <c r="AV96" i="18"/>
  <c r="AV97" i="18"/>
  <c r="AP97" i="19" s="1"/>
  <c r="AV98" i="18"/>
  <c r="AV99" i="18"/>
  <c r="AP99" i="19" s="1"/>
  <c r="AV100" i="18"/>
  <c r="AP100" i="19" s="1"/>
  <c r="AX100" i="18"/>
  <c r="AW100" i="18"/>
  <c r="AU100" i="18"/>
  <c r="AT100" i="18"/>
  <c r="AS100" i="18"/>
  <c r="AR100" i="18"/>
  <c r="AQ100" i="18"/>
  <c r="AP100" i="18"/>
  <c r="AO100" i="18"/>
  <c r="AN100" i="18"/>
  <c r="AM100" i="18"/>
  <c r="AL100" i="18"/>
  <c r="AI100" i="18"/>
  <c r="K100" i="18"/>
  <c r="H100" i="18"/>
  <c r="G100" i="18"/>
  <c r="F100" i="18"/>
  <c r="AH100" i="18" s="1"/>
  <c r="E100" i="18"/>
  <c r="D100" i="18"/>
  <c r="C100" i="18"/>
  <c r="B100" i="18"/>
  <c r="A100" i="18"/>
  <c r="AX99" i="18"/>
  <c r="AW99" i="18"/>
  <c r="AU99" i="18"/>
  <c r="AT99" i="18"/>
  <c r="AS99" i="18"/>
  <c r="AR99" i="18"/>
  <c r="AQ99" i="18"/>
  <c r="AP99" i="18"/>
  <c r="AO99" i="18"/>
  <c r="AN99" i="18"/>
  <c r="AM99" i="18"/>
  <c r="AL99" i="18"/>
  <c r="AI99" i="18"/>
  <c r="H99" i="18"/>
  <c r="G99" i="18"/>
  <c r="F99" i="18"/>
  <c r="AD99" i="18" s="1"/>
  <c r="E99" i="18"/>
  <c r="D99" i="18"/>
  <c r="C99" i="18"/>
  <c r="B99" i="18"/>
  <c r="A99" i="18"/>
  <c r="AY98" i="18"/>
  <c r="AX98" i="18"/>
  <c r="AW98" i="18"/>
  <c r="AU98" i="18"/>
  <c r="AT98" i="18"/>
  <c r="AS98" i="18"/>
  <c r="AR98" i="18"/>
  <c r="AQ98" i="18"/>
  <c r="AP98" i="18"/>
  <c r="AO98" i="18"/>
  <c r="AN98" i="18"/>
  <c r="AM98" i="18"/>
  <c r="AL98" i="18"/>
  <c r="AI98" i="18"/>
  <c r="H98" i="18"/>
  <c r="G98" i="18"/>
  <c r="F98" i="18"/>
  <c r="AH98" i="18" s="1"/>
  <c r="E98" i="18"/>
  <c r="D98" i="18"/>
  <c r="C98" i="18"/>
  <c r="B98" i="18"/>
  <c r="A98" i="18"/>
  <c r="AY97" i="18"/>
  <c r="AX97" i="18"/>
  <c r="AW97" i="18"/>
  <c r="AU97" i="18"/>
  <c r="AT97" i="18"/>
  <c r="AS97" i="18"/>
  <c r="AR97" i="18"/>
  <c r="AQ97" i="18"/>
  <c r="AP97" i="18"/>
  <c r="AO97" i="18"/>
  <c r="AN97" i="18"/>
  <c r="AM97" i="18"/>
  <c r="AL97" i="18"/>
  <c r="AI97" i="18"/>
  <c r="H97" i="18"/>
  <c r="G97" i="18"/>
  <c r="F97" i="18"/>
  <c r="AD97" i="18" s="1"/>
  <c r="E97" i="18"/>
  <c r="D97" i="18"/>
  <c r="C97" i="18"/>
  <c r="B97" i="18"/>
  <c r="A97" i="18"/>
  <c r="AX96" i="18"/>
  <c r="AW96" i="18"/>
  <c r="AU96" i="18"/>
  <c r="AT96" i="18"/>
  <c r="AS96" i="18"/>
  <c r="AR96" i="18"/>
  <c r="AQ96" i="18"/>
  <c r="AP96" i="18"/>
  <c r="AO96" i="18"/>
  <c r="AN96" i="18"/>
  <c r="AM96" i="18"/>
  <c r="AL96" i="18"/>
  <c r="AI96" i="18"/>
  <c r="H96" i="18"/>
  <c r="G96" i="18"/>
  <c r="F96" i="18"/>
  <c r="AH96" i="18" s="1"/>
  <c r="E96" i="18"/>
  <c r="D96" i="18"/>
  <c r="C96" i="18"/>
  <c r="B96" i="18"/>
  <c r="A96" i="18"/>
  <c r="AY95" i="18"/>
  <c r="AX95" i="18"/>
  <c r="AW95" i="18"/>
  <c r="AU95" i="18"/>
  <c r="AT95" i="18"/>
  <c r="AS95" i="18"/>
  <c r="AR95" i="18"/>
  <c r="AQ95" i="18"/>
  <c r="AP95" i="18"/>
  <c r="AO95" i="18"/>
  <c r="AN95" i="18"/>
  <c r="AM95" i="18"/>
  <c r="AL95" i="18"/>
  <c r="AI95" i="18"/>
  <c r="H95" i="18"/>
  <c r="G95" i="18"/>
  <c r="F95" i="18"/>
  <c r="AD95" i="18" s="1"/>
  <c r="E95" i="18"/>
  <c r="D95" i="18"/>
  <c r="C95" i="18"/>
  <c r="B95" i="18"/>
  <c r="A95" i="18"/>
  <c r="AY94" i="18"/>
  <c r="AX94" i="18"/>
  <c r="AW94" i="18"/>
  <c r="AU94" i="18"/>
  <c r="AT94" i="18"/>
  <c r="AS94" i="18"/>
  <c r="AR94" i="18"/>
  <c r="AQ94" i="18"/>
  <c r="AP94" i="18"/>
  <c r="AO94" i="18"/>
  <c r="AN94" i="18"/>
  <c r="AM94" i="18"/>
  <c r="AL94" i="18"/>
  <c r="AI94" i="18"/>
  <c r="H94" i="18"/>
  <c r="G94" i="18"/>
  <c r="F94" i="18"/>
  <c r="AH94" i="18" s="1"/>
  <c r="E94" i="18"/>
  <c r="D94" i="18"/>
  <c r="C94" i="18"/>
  <c r="B94" i="18"/>
  <c r="A94" i="18"/>
  <c r="AY93" i="18"/>
  <c r="AX93" i="18"/>
  <c r="AW93" i="18"/>
  <c r="AU93" i="18"/>
  <c r="AO93" i="19" s="1"/>
  <c r="AT93" i="18"/>
  <c r="AS93" i="18"/>
  <c r="AR93" i="18"/>
  <c r="AQ93" i="18"/>
  <c r="AP93" i="18"/>
  <c r="AO93" i="18"/>
  <c r="AN93" i="18"/>
  <c r="AM93" i="18"/>
  <c r="AL93" i="18"/>
  <c r="AI93" i="18"/>
  <c r="H93" i="18"/>
  <c r="G93" i="18"/>
  <c r="F93" i="18"/>
  <c r="E93" i="18"/>
  <c r="D93" i="18"/>
  <c r="C93" i="18"/>
  <c r="B93" i="18"/>
  <c r="A93" i="18"/>
  <c r="AX92" i="18"/>
  <c r="AW92" i="18"/>
  <c r="AU92" i="18"/>
  <c r="AT92" i="18"/>
  <c r="AS92" i="18"/>
  <c r="AR92" i="18"/>
  <c r="AQ92" i="18"/>
  <c r="AP92" i="18"/>
  <c r="AO92" i="18"/>
  <c r="AN92" i="18"/>
  <c r="AM92" i="18"/>
  <c r="AL92" i="18"/>
  <c r="AI92" i="18"/>
  <c r="H92" i="18"/>
  <c r="G92" i="18"/>
  <c r="F92" i="18"/>
  <c r="AH92" i="18" s="1"/>
  <c r="E92" i="18"/>
  <c r="D92" i="18"/>
  <c r="C92" i="18"/>
  <c r="B92" i="18"/>
  <c r="A92" i="18"/>
  <c r="AX91" i="18"/>
  <c r="AW91" i="18"/>
  <c r="AU91" i="18"/>
  <c r="AT91" i="18"/>
  <c r="AS91" i="18"/>
  <c r="AR91" i="18"/>
  <c r="AQ91" i="18"/>
  <c r="AP91" i="18"/>
  <c r="AO91" i="18"/>
  <c r="AN91" i="18"/>
  <c r="AM91" i="18"/>
  <c r="AL91" i="18"/>
  <c r="AI91" i="18"/>
  <c r="Z91" i="18"/>
  <c r="O91" i="18"/>
  <c r="H91" i="18"/>
  <c r="G91" i="18"/>
  <c r="F91" i="18"/>
  <c r="AD91" i="18" s="1"/>
  <c r="E91" i="18"/>
  <c r="D91" i="18"/>
  <c r="C91" i="18"/>
  <c r="B91" i="18"/>
  <c r="A91" i="18"/>
  <c r="AX90" i="18"/>
  <c r="AW90" i="18"/>
  <c r="AU90" i="18"/>
  <c r="AT90" i="18"/>
  <c r="AS90" i="18"/>
  <c r="AR90" i="18"/>
  <c r="AQ90" i="18"/>
  <c r="AP90" i="18"/>
  <c r="AO90" i="18"/>
  <c r="AN90" i="18"/>
  <c r="AM90" i="18"/>
  <c r="AL90" i="18"/>
  <c r="AI90" i="18"/>
  <c r="H90" i="18"/>
  <c r="G90" i="18"/>
  <c r="F90" i="18"/>
  <c r="AE90" i="18" s="1"/>
  <c r="E90" i="18"/>
  <c r="D90" i="18"/>
  <c r="C90" i="18"/>
  <c r="B90" i="18"/>
  <c r="A90" i="18"/>
  <c r="AY89" i="18"/>
  <c r="AX89" i="18"/>
  <c r="AW89" i="18"/>
  <c r="AU89" i="18"/>
  <c r="AT89" i="18"/>
  <c r="AS89" i="18"/>
  <c r="AR89" i="18"/>
  <c r="AQ89" i="18"/>
  <c r="AP89" i="18"/>
  <c r="AO89" i="18"/>
  <c r="AN89" i="18"/>
  <c r="AM89" i="18"/>
  <c r="AL89" i="18"/>
  <c r="AI89" i="18"/>
  <c r="H89" i="18"/>
  <c r="G89" i="18"/>
  <c r="F89" i="18"/>
  <c r="AA89" i="18" s="1"/>
  <c r="E89" i="18"/>
  <c r="D89" i="18"/>
  <c r="C89" i="18"/>
  <c r="B89" i="18"/>
  <c r="A89" i="18"/>
  <c r="AY88" i="18"/>
  <c r="AX88" i="18"/>
  <c r="AW88" i="18"/>
  <c r="AU88" i="18"/>
  <c r="AT88" i="18"/>
  <c r="AS88" i="18"/>
  <c r="AR88" i="18"/>
  <c r="AQ88" i="18"/>
  <c r="AP88" i="18"/>
  <c r="AO88" i="18"/>
  <c r="AN88" i="18"/>
  <c r="AM88" i="18"/>
  <c r="AL88" i="18"/>
  <c r="AI88" i="18"/>
  <c r="H88" i="18"/>
  <c r="G88" i="18"/>
  <c r="F88" i="18"/>
  <c r="AD88" i="18" s="1"/>
  <c r="E88" i="18"/>
  <c r="D88" i="18"/>
  <c r="C88" i="18"/>
  <c r="B88" i="18"/>
  <c r="A88" i="18"/>
  <c r="AY87" i="18"/>
  <c r="AX87" i="18"/>
  <c r="AW87" i="18"/>
  <c r="AU87" i="18"/>
  <c r="AT87" i="18"/>
  <c r="AS87" i="18"/>
  <c r="AR87" i="18"/>
  <c r="AQ87" i="18"/>
  <c r="AP87" i="18"/>
  <c r="AO87" i="18"/>
  <c r="AN87" i="18"/>
  <c r="AM87" i="18"/>
  <c r="AL87" i="18"/>
  <c r="AI87" i="18"/>
  <c r="H87" i="18"/>
  <c r="G87" i="18"/>
  <c r="F87" i="18"/>
  <c r="AD87" i="18" s="1"/>
  <c r="E87" i="18"/>
  <c r="D87" i="18"/>
  <c r="C87" i="18"/>
  <c r="B87" i="18"/>
  <c r="A87" i="18"/>
  <c r="AY86" i="18"/>
  <c r="AX86" i="18"/>
  <c r="AW86" i="18"/>
  <c r="AU86" i="18"/>
  <c r="AT86" i="18"/>
  <c r="AS86" i="18"/>
  <c r="AR86" i="18"/>
  <c r="AQ86" i="18"/>
  <c r="AP86" i="18"/>
  <c r="AO86" i="18"/>
  <c r="AN86" i="18"/>
  <c r="AM86" i="18"/>
  <c r="AL86" i="18"/>
  <c r="AI86" i="18"/>
  <c r="H86" i="18"/>
  <c r="G86" i="18"/>
  <c r="F86" i="18"/>
  <c r="AE86" i="18" s="1"/>
  <c r="E86" i="18"/>
  <c r="D86" i="18"/>
  <c r="C86" i="18"/>
  <c r="B86" i="18"/>
  <c r="A86" i="18"/>
  <c r="AY85" i="18"/>
  <c r="AX85" i="18"/>
  <c r="AW85" i="18"/>
  <c r="AU85" i="18"/>
  <c r="AT85" i="18"/>
  <c r="AS85" i="18"/>
  <c r="AR85" i="18"/>
  <c r="AQ85" i="18"/>
  <c r="AP85" i="18"/>
  <c r="AO85" i="18"/>
  <c r="AN85" i="18"/>
  <c r="AM85" i="18"/>
  <c r="AL85" i="18"/>
  <c r="AI85" i="18"/>
  <c r="H85" i="18"/>
  <c r="G85" i="18"/>
  <c r="F85" i="18"/>
  <c r="AE85" i="18" s="1"/>
  <c r="E85" i="18"/>
  <c r="D85" i="18"/>
  <c r="C85" i="18"/>
  <c r="B85" i="18"/>
  <c r="A85" i="18"/>
  <c r="AX84" i="18"/>
  <c r="AW84" i="18"/>
  <c r="AU84" i="18"/>
  <c r="AT84" i="18"/>
  <c r="AS84" i="18"/>
  <c r="AR84" i="18"/>
  <c r="AQ84" i="18"/>
  <c r="AP84" i="18"/>
  <c r="AO84" i="18"/>
  <c r="AN84" i="18"/>
  <c r="AM84" i="18"/>
  <c r="AL84" i="18"/>
  <c r="AI84" i="18"/>
  <c r="H84" i="18"/>
  <c r="G84" i="18"/>
  <c r="F84" i="18"/>
  <c r="E84" i="18"/>
  <c r="D84" i="18"/>
  <c r="C84" i="18"/>
  <c r="B84" i="18"/>
  <c r="A84" i="18"/>
  <c r="AX83" i="18"/>
  <c r="AW83" i="18"/>
  <c r="AU83" i="18"/>
  <c r="AT83" i="18"/>
  <c r="AS83" i="18"/>
  <c r="AR83" i="18"/>
  <c r="AQ83" i="18"/>
  <c r="AP83" i="18"/>
  <c r="AO83" i="18"/>
  <c r="AN83" i="18"/>
  <c r="AM83" i="18"/>
  <c r="AL83" i="18"/>
  <c r="AI83" i="18"/>
  <c r="H83" i="18"/>
  <c r="G83" i="18"/>
  <c r="F83" i="18"/>
  <c r="AD83" i="18" s="1"/>
  <c r="E83" i="18"/>
  <c r="D83" i="18"/>
  <c r="C83" i="18"/>
  <c r="B83" i="18"/>
  <c r="A83" i="18"/>
  <c r="AX82" i="18"/>
  <c r="AW82" i="18"/>
  <c r="AU82" i="18"/>
  <c r="AT82" i="18"/>
  <c r="AS82" i="18"/>
  <c r="AR82" i="18"/>
  <c r="AQ82" i="18"/>
  <c r="AP82" i="18"/>
  <c r="AO82" i="18"/>
  <c r="AN82" i="18"/>
  <c r="AM82" i="18"/>
  <c r="AL82" i="18"/>
  <c r="AI82" i="18"/>
  <c r="H82" i="18"/>
  <c r="G82" i="18"/>
  <c r="F82" i="18"/>
  <c r="AD82" i="18" s="1"/>
  <c r="E82" i="18"/>
  <c r="D82" i="18"/>
  <c r="C82" i="18"/>
  <c r="B82" i="18"/>
  <c r="A82" i="18"/>
  <c r="AY81" i="18"/>
  <c r="AX81" i="18"/>
  <c r="AW81" i="18"/>
  <c r="AU81" i="18"/>
  <c r="AT81" i="18"/>
  <c r="AS81" i="18"/>
  <c r="AR81" i="18"/>
  <c r="AQ81" i="18"/>
  <c r="AP81" i="18"/>
  <c r="AO81" i="18"/>
  <c r="AN81" i="18"/>
  <c r="AM81" i="18"/>
  <c r="AL81" i="18"/>
  <c r="AI81" i="18"/>
  <c r="H81" i="18"/>
  <c r="G81" i="18"/>
  <c r="F81" i="18"/>
  <c r="AB81" i="18" s="1"/>
  <c r="E81" i="18"/>
  <c r="D81" i="18"/>
  <c r="C81" i="18"/>
  <c r="B81" i="18"/>
  <c r="A81" i="18"/>
  <c r="AY80" i="18"/>
  <c r="AX80" i="18"/>
  <c r="AW80" i="18"/>
  <c r="AU80" i="18"/>
  <c r="AT80" i="18"/>
  <c r="AS80" i="18"/>
  <c r="AR80" i="18"/>
  <c r="AQ80" i="18"/>
  <c r="AP80" i="18"/>
  <c r="AO80" i="18"/>
  <c r="AN80" i="18"/>
  <c r="AM80" i="18"/>
  <c r="AL80" i="18"/>
  <c r="AI80" i="18"/>
  <c r="H80" i="18"/>
  <c r="G80" i="18"/>
  <c r="F80" i="18"/>
  <c r="AE80" i="18" s="1"/>
  <c r="E80" i="18"/>
  <c r="D80" i="18"/>
  <c r="C80" i="18"/>
  <c r="B80" i="18"/>
  <c r="A80" i="18"/>
  <c r="AY79" i="18"/>
  <c r="AX79" i="18"/>
  <c r="AW79" i="18"/>
  <c r="AU79" i="18"/>
  <c r="AT79" i="18"/>
  <c r="AS79" i="18"/>
  <c r="AR79" i="18"/>
  <c r="AQ79" i="18"/>
  <c r="AP79" i="18"/>
  <c r="AO79" i="18"/>
  <c r="AN79" i="18"/>
  <c r="AM79" i="18"/>
  <c r="AL79" i="18"/>
  <c r="AI79" i="18"/>
  <c r="H79" i="18"/>
  <c r="G79" i="18"/>
  <c r="F79" i="18"/>
  <c r="AH79" i="18" s="1"/>
  <c r="E79" i="18"/>
  <c r="D79" i="18"/>
  <c r="C79" i="18"/>
  <c r="B79" i="18"/>
  <c r="A79" i="18"/>
  <c r="AY78" i="18"/>
  <c r="AX78" i="18"/>
  <c r="AW78" i="18"/>
  <c r="AU78" i="18"/>
  <c r="AT78" i="18"/>
  <c r="AS78" i="18"/>
  <c r="AR78" i="18"/>
  <c r="AQ78" i="18"/>
  <c r="AP78" i="18"/>
  <c r="AO78" i="18"/>
  <c r="AN78" i="18"/>
  <c r="AM78" i="18"/>
  <c r="AL78" i="18"/>
  <c r="AI78" i="18"/>
  <c r="H78" i="18"/>
  <c r="G78" i="18"/>
  <c r="F78" i="18"/>
  <c r="Q78" i="18" s="1"/>
  <c r="E78" i="18"/>
  <c r="D78" i="18"/>
  <c r="C78" i="18"/>
  <c r="B78" i="18"/>
  <c r="A78" i="18"/>
  <c r="AY77" i="18"/>
  <c r="AX77" i="18"/>
  <c r="AW77" i="18"/>
  <c r="AU77" i="18"/>
  <c r="AO77" i="19" s="1"/>
  <c r="AT77" i="18"/>
  <c r="AS77" i="18"/>
  <c r="AR77" i="18"/>
  <c r="AQ77" i="18"/>
  <c r="AP77" i="18"/>
  <c r="AO77" i="18"/>
  <c r="AN77" i="18"/>
  <c r="AM77" i="18"/>
  <c r="AL77" i="18"/>
  <c r="AI77" i="18"/>
  <c r="O77" i="18"/>
  <c r="H77" i="18"/>
  <c r="G77" i="18"/>
  <c r="F77" i="18"/>
  <c r="AD77" i="18" s="1"/>
  <c r="E77" i="18"/>
  <c r="D77" i="18"/>
  <c r="C77" i="18"/>
  <c r="B77" i="18"/>
  <c r="A77" i="18"/>
  <c r="AX76" i="18"/>
  <c r="AW76" i="18"/>
  <c r="AU76" i="18"/>
  <c r="AO76" i="19" s="1"/>
  <c r="AT76" i="18"/>
  <c r="AS76" i="18"/>
  <c r="AR76" i="18"/>
  <c r="AQ76" i="18"/>
  <c r="AP76" i="18"/>
  <c r="AO76" i="18"/>
  <c r="AN76" i="18"/>
  <c r="AM76" i="18"/>
  <c r="AL76" i="18"/>
  <c r="AI76" i="18"/>
  <c r="H76" i="18"/>
  <c r="G76" i="18"/>
  <c r="F76" i="18"/>
  <c r="E76" i="18"/>
  <c r="D76" i="18"/>
  <c r="C76" i="18"/>
  <c r="B76" i="18"/>
  <c r="A76" i="18"/>
  <c r="AX75" i="18"/>
  <c r="AW75" i="18"/>
  <c r="AU75" i="18"/>
  <c r="AO75" i="19" s="1"/>
  <c r="AT75" i="18"/>
  <c r="AS75" i="18"/>
  <c r="AR75" i="18"/>
  <c r="AQ75" i="18"/>
  <c r="AP75" i="18"/>
  <c r="AO75" i="18"/>
  <c r="AN75" i="18"/>
  <c r="AM75" i="18"/>
  <c r="AL75" i="18"/>
  <c r="AI75" i="18"/>
  <c r="H75" i="18"/>
  <c r="G75" i="18"/>
  <c r="F75" i="18"/>
  <c r="R75" i="18" s="1"/>
  <c r="E75" i="18"/>
  <c r="D75" i="18"/>
  <c r="C75" i="18"/>
  <c r="B75" i="18"/>
  <c r="A75" i="18"/>
  <c r="AX74" i="18"/>
  <c r="AW74" i="18"/>
  <c r="AU74" i="18"/>
  <c r="AO74" i="19" s="1"/>
  <c r="AT74" i="18"/>
  <c r="AS74" i="18"/>
  <c r="AR74" i="18"/>
  <c r="AQ74" i="18"/>
  <c r="AP74" i="18"/>
  <c r="AO74" i="18"/>
  <c r="AN74" i="18"/>
  <c r="AM74" i="18"/>
  <c r="AL74" i="18"/>
  <c r="AI74" i="18"/>
  <c r="H74" i="18"/>
  <c r="G74" i="18"/>
  <c r="F74" i="18"/>
  <c r="V74" i="18" s="1"/>
  <c r="E74" i="18"/>
  <c r="D74" i="18"/>
  <c r="C74" i="18"/>
  <c r="B74" i="18"/>
  <c r="A74" i="18"/>
  <c r="AY73" i="18"/>
  <c r="AX73" i="18"/>
  <c r="AW73" i="18"/>
  <c r="AU73" i="18"/>
  <c r="AO73" i="19" s="1"/>
  <c r="AT73" i="18"/>
  <c r="AS73" i="18"/>
  <c r="AR73" i="18"/>
  <c r="AQ73" i="18"/>
  <c r="AP73" i="18"/>
  <c r="AO73" i="18"/>
  <c r="AN73" i="18"/>
  <c r="AM73" i="18"/>
  <c r="AL73" i="18"/>
  <c r="AI73" i="18"/>
  <c r="H73" i="18"/>
  <c r="G73" i="18"/>
  <c r="F73" i="18"/>
  <c r="T73" i="18" s="1"/>
  <c r="E73" i="18"/>
  <c r="D73" i="18"/>
  <c r="C73" i="18"/>
  <c r="B73" i="18"/>
  <c r="A73" i="18"/>
  <c r="AY72" i="18"/>
  <c r="AX72" i="18"/>
  <c r="AW72" i="18"/>
  <c r="AU72" i="18"/>
  <c r="AO72" i="19" s="1"/>
  <c r="AT72" i="18"/>
  <c r="AS72" i="18"/>
  <c r="AR72" i="18"/>
  <c r="AQ72" i="18"/>
  <c r="AP72" i="18"/>
  <c r="AO72" i="18"/>
  <c r="AN72" i="18"/>
  <c r="AM72" i="18"/>
  <c r="AL72" i="18"/>
  <c r="AI72" i="18"/>
  <c r="H72" i="18"/>
  <c r="G72" i="18"/>
  <c r="F72" i="18"/>
  <c r="Q72" i="18" s="1"/>
  <c r="E72" i="18"/>
  <c r="D72" i="18"/>
  <c r="C72" i="18"/>
  <c r="B72" i="18"/>
  <c r="A72" i="18"/>
  <c r="AY71" i="18"/>
  <c r="AX71" i="18"/>
  <c r="AW71" i="18"/>
  <c r="AU71" i="18"/>
  <c r="AT71" i="18"/>
  <c r="AS71" i="18"/>
  <c r="AR71" i="18"/>
  <c r="AQ71" i="18"/>
  <c r="AP71" i="18"/>
  <c r="AO71" i="18"/>
  <c r="AN71" i="18"/>
  <c r="AM71" i="18"/>
  <c r="AL71" i="18"/>
  <c r="AI71" i="18"/>
  <c r="H71" i="18"/>
  <c r="G71" i="18"/>
  <c r="F71" i="18"/>
  <c r="AE71" i="18" s="1"/>
  <c r="E71" i="18"/>
  <c r="D71" i="18"/>
  <c r="C71" i="18"/>
  <c r="B71" i="18"/>
  <c r="A71" i="18"/>
  <c r="AY70" i="18"/>
  <c r="AX70" i="18"/>
  <c r="AW70" i="18"/>
  <c r="AU70" i="18"/>
  <c r="AT70" i="18"/>
  <c r="AS70" i="18"/>
  <c r="AR70" i="18"/>
  <c r="AQ70" i="18"/>
  <c r="AP70" i="18"/>
  <c r="AO70" i="18"/>
  <c r="AN70" i="18"/>
  <c r="AM70" i="18"/>
  <c r="AL70" i="18"/>
  <c r="AI70" i="18"/>
  <c r="H70" i="18"/>
  <c r="G70" i="18"/>
  <c r="F70" i="18"/>
  <c r="V70" i="18" s="1"/>
  <c r="E70" i="18"/>
  <c r="D70" i="18"/>
  <c r="C70" i="18"/>
  <c r="B70" i="18"/>
  <c r="A70" i="18"/>
  <c r="AY69" i="18"/>
  <c r="AX69" i="18"/>
  <c r="AW69" i="18"/>
  <c r="AU69" i="18"/>
  <c r="AT69" i="18"/>
  <c r="AS69" i="18"/>
  <c r="AR69" i="18"/>
  <c r="AQ69" i="18"/>
  <c r="AP69" i="18"/>
  <c r="AO69" i="18"/>
  <c r="AN69" i="18"/>
  <c r="AM69" i="18"/>
  <c r="AL69" i="18"/>
  <c r="AI69" i="18"/>
  <c r="H69" i="18"/>
  <c r="G69" i="18"/>
  <c r="F69" i="18"/>
  <c r="Z69" i="18" s="1"/>
  <c r="E69" i="18"/>
  <c r="D69" i="18"/>
  <c r="C69" i="18"/>
  <c r="B69" i="18"/>
  <c r="A69" i="18"/>
  <c r="AX68" i="18"/>
  <c r="AW68" i="18"/>
  <c r="AU68" i="18"/>
  <c r="AT68" i="18"/>
  <c r="AS68" i="18"/>
  <c r="AR68" i="18"/>
  <c r="AQ68" i="18"/>
  <c r="AP68" i="18"/>
  <c r="AO68" i="18"/>
  <c r="AN68" i="18"/>
  <c r="AM68" i="18"/>
  <c r="AL68" i="18"/>
  <c r="AI68" i="18"/>
  <c r="H68" i="18"/>
  <c r="G68" i="18"/>
  <c r="F68" i="18"/>
  <c r="Q68" i="18" s="1"/>
  <c r="E68" i="18"/>
  <c r="D68" i="18"/>
  <c r="C68" i="18"/>
  <c r="B68" i="18"/>
  <c r="A68" i="18"/>
  <c r="AX67" i="18"/>
  <c r="AW67" i="18"/>
  <c r="AU67" i="18"/>
  <c r="AT67" i="18"/>
  <c r="AS67" i="18"/>
  <c r="AR67" i="18"/>
  <c r="AQ67" i="18"/>
  <c r="AP67" i="18"/>
  <c r="AO67" i="18"/>
  <c r="AN67" i="18"/>
  <c r="AM67" i="18"/>
  <c r="AL67" i="18"/>
  <c r="AI67" i="18"/>
  <c r="H67" i="18"/>
  <c r="G67" i="18"/>
  <c r="F67" i="18"/>
  <c r="R67" i="18" s="1"/>
  <c r="E67" i="18"/>
  <c r="D67" i="18"/>
  <c r="C67" i="18"/>
  <c r="B67" i="18"/>
  <c r="A67" i="18"/>
  <c r="AX66" i="18"/>
  <c r="AW66" i="18"/>
  <c r="AU66" i="18"/>
  <c r="AT66" i="18"/>
  <c r="AS66" i="18"/>
  <c r="AR66" i="18"/>
  <c r="AQ66" i="18"/>
  <c r="AP66" i="18"/>
  <c r="AO66" i="18"/>
  <c r="AN66" i="18"/>
  <c r="AM66" i="18"/>
  <c r="AL66" i="18"/>
  <c r="AI66" i="18"/>
  <c r="H66" i="18"/>
  <c r="G66" i="18"/>
  <c r="F66" i="18"/>
  <c r="AA66" i="18" s="1"/>
  <c r="E66" i="18"/>
  <c r="D66" i="18"/>
  <c r="C66" i="18"/>
  <c r="B66" i="18"/>
  <c r="A66" i="18"/>
  <c r="AY65" i="18"/>
  <c r="AX65" i="18"/>
  <c r="AW65" i="18"/>
  <c r="AU65" i="18"/>
  <c r="AT65" i="18"/>
  <c r="AS65" i="18"/>
  <c r="AR65" i="18"/>
  <c r="AQ65" i="18"/>
  <c r="AP65" i="18"/>
  <c r="AO65" i="18"/>
  <c r="AN65" i="18"/>
  <c r="AM65" i="18"/>
  <c r="AL65" i="18"/>
  <c r="AI65" i="18"/>
  <c r="H65" i="18"/>
  <c r="G65" i="18"/>
  <c r="F65" i="18"/>
  <c r="T65" i="18" s="1"/>
  <c r="E65" i="18"/>
  <c r="D65" i="18"/>
  <c r="C65" i="18"/>
  <c r="B65" i="18"/>
  <c r="A65" i="18"/>
  <c r="AY64" i="18"/>
  <c r="AX64" i="18"/>
  <c r="AW64" i="18"/>
  <c r="AU64" i="18"/>
  <c r="AT64" i="18"/>
  <c r="AS64" i="18"/>
  <c r="AR64" i="18"/>
  <c r="AQ64" i="18"/>
  <c r="AP64" i="18"/>
  <c r="AO64" i="18"/>
  <c r="AN64" i="18"/>
  <c r="AM64" i="18"/>
  <c r="AL64" i="18"/>
  <c r="AI64" i="18"/>
  <c r="H64" i="18"/>
  <c r="G64" i="18"/>
  <c r="F64" i="18"/>
  <c r="AA64" i="18" s="1"/>
  <c r="E64" i="18"/>
  <c r="D64" i="18"/>
  <c r="C64" i="18"/>
  <c r="B64" i="18"/>
  <c r="A64" i="18"/>
  <c r="AY63" i="18"/>
  <c r="AX63" i="18"/>
  <c r="AW63" i="18"/>
  <c r="AU63" i="18"/>
  <c r="AT63" i="18"/>
  <c r="AS63" i="18"/>
  <c r="AR63" i="18"/>
  <c r="AQ63" i="18"/>
  <c r="AP63" i="18"/>
  <c r="AO63" i="18"/>
  <c r="AN63" i="18"/>
  <c r="AM63" i="18"/>
  <c r="AL63" i="18"/>
  <c r="AI63" i="18"/>
  <c r="H63" i="18"/>
  <c r="G63" i="18"/>
  <c r="F63" i="18"/>
  <c r="L63" i="18" s="1"/>
  <c r="E63" i="18"/>
  <c r="D63" i="18"/>
  <c r="C63" i="18"/>
  <c r="B63" i="18"/>
  <c r="A63" i="18"/>
  <c r="AY62" i="18"/>
  <c r="AX62" i="18"/>
  <c r="AW62" i="18"/>
  <c r="AU62" i="18"/>
  <c r="AT62" i="18"/>
  <c r="AS62" i="18"/>
  <c r="AR62" i="18"/>
  <c r="AQ62" i="18"/>
  <c r="AP62" i="18"/>
  <c r="AO62" i="18"/>
  <c r="AN62" i="18"/>
  <c r="AM62" i="18"/>
  <c r="AL62" i="18"/>
  <c r="AI62" i="18"/>
  <c r="H62" i="18"/>
  <c r="G62" i="18"/>
  <c r="F62" i="18"/>
  <c r="S62" i="18" s="1"/>
  <c r="E62" i="18"/>
  <c r="D62" i="18"/>
  <c r="C62" i="18"/>
  <c r="B62" i="18"/>
  <c r="A62" i="18"/>
  <c r="AY61" i="18"/>
  <c r="AX61" i="18"/>
  <c r="AW61" i="18"/>
  <c r="AU61" i="18"/>
  <c r="AT61" i="18"/>
  <c r="AS61" i="18"/>
  <c r="AR61" i="18"/>
  <c r="AQ61" i="18"/>
  <c r="AP61" i="18"/>
  <c r="AO61" i="18"/>
  <c r="AN61" i="18"/>
  <c r="AM61" i="18"/>
  <c r="AL61" i="18"/>
  <c r="AI61" i="18"/>
  <c r="H61" i="18"/>
  <c r="G61" i="18"/>
  <c r="F61" i="18"/>
  <c r="AB61" i="18" s="1"/>
  <c r="E61" i="18"/>
  <c r="D61" i="18"/>
  <c r="C61" i="18"/>
  <c r="B61" i="18"/>
  <c r="A61" i="18"/>
  <c r="AX60" i="18"/>
  <c r="AW60" i="18"/>
  <c r="AU60" i="18"/>
  <c r="AT60" i="18"/>
  <c r="AS60" i="18"/>
  <c r="AR60" i="18"/>
  <c r="AQ60" i="18"/>
  <c r="AP60" i="18"/>
  <c r="AO60" i="18"/>
  <c r="AN60" i="18"/>
  <c r="AM60" i="18"/>
  <c r="AL60" i="18"/>
  <c r="AI60" i="18"/>
  <c r="H60" i="18"/>
  <c r="G60" i="18"/>
  <c r="F60" i="18"/>
  <c r="Q60" i="18" s="1"/>
  <c r="E60" i="18"/>
  <c r="D60" i="18"/>
  <c r="C60" i="18"/>
  <c r="B60" i="18"/>
  <c r="A60" i="18"/>
  <c r="AX59" i="18"/>
  <c r="AW59" i="18"/>
  <c r="AU59" i="18"/>
  <c r="AT59" i="18"/>
  <c r="AS59" i="18"/>
  <c r="AR59" i="18"/>
  <c r="AQ59" i="18"/>
  <c r="AP59" i="18"/>
  <c r="AO59" i="18"/>
  <c r="AN59" i="18"/>
  <c r="AM59" i="18"/>
  <c r="AL59" i="18"/>
  <c r="AI59" i="18"/>
  <c r="H59" i="18"/>
  <c r="G59" i="18"/>
  <c r="F59" i="18"/>
  <c r="AH59" i="18" s="1"/>
  <c r="E59" i="18"/>
  <c r="D59" i="18"/>
  <c r="C59" i="18"/>
  <c r="B59" i="18"/>
  <c r="A59" i="18"/>
  <c r="AX58" i="18"/>
  <c r="AW58" i="18"/>
  <c r="AU58" i="18"/>
  <c r="AT58" i="18"/>
  <c r="AS58" i="18"/>
  <c r="AR58" i="18"/>
  <c r="AQ58" i="18"/>
  <c r="AP58" i="18"/>
  <c r="AO58" i="18"/>
  <c r="AN58" i="18"/>
  <c r="AM58" i="18"/>
  <c r="AL58" i="18"/>
  <c r="AI58" i="18"/>
  <c r="H58" i="18"/>
  <c r="G58" i="18"/>
  <c r="F58" i="18"/>
  <c r="W58" i="18" s="1"/>
  <c r="E58" i="18"/>
  <c r="D58" i="18"/>
  <c r="C58" i="18"/>
  <c r="B58" i="18"/>
  <c r="A58" i="18"/>
  <c r="AY57" i="18"/>
  <c r="AX57" i="18"/>
  <c r="AW57" i="18"/>
  <c r="AU57" i="18"/>
  <c r="AT57" i="18"/>
  <c r="AS57" i="18"/>
  <c r="AR57" i="18"/>
  <c r="AQ57" i="18"/>
  <c r="AP57" i="18"/>
  <c r="AO57" i="18"/>
  <c r="AN57" i="18"/>
  <c r="AM57" i="18"/>
  <c r="AL57" i="18"/>
  <c r="AI57" i="18"/>
  <c r="H57" i="18"/>
  <c r="G57" i="18"/>
  <c r="F57" i="18"/>
  <c r="J57" i="18" s="1"/>
  <c r="E57" i="18"/>
  <c r="D57" i="18"/>
  <c r="C57" i="18"/>
  <c r="B57" i="18"/>
  <c r="A57" i="18"/>
  <c r="AY56" i="18"/>
  <c r="AX56" i="18"/>
  <c r="AW56" i="18"/>
  <c r="AU56" i="18"/>
  <c r="AT56" i="18"/>
  <c r="AS56" i="18"/>
  <c r="AR56" i="18"/>
  <c r="AQ56" i="18"/>
  <c r="AP56" i="18"/>
  <c r="AO56" i="18"/>
  <c r="AN56" i="18"/>
  <c r="AM56" i="18"/>
  <c r="AL56" i="18"/>
  <c r="AI56" i="18"/>
  <c r="H56" i="18"/>
  <c r="G56" i="18"/>
  <c r="F56" i="18"/>
  <c r="Q56" i="18" s="1"/>
  <c r="E56" i="18"/>
  <c r="D56" i="18"/>
  <c r="C56" i="18"/>
  <c r="B56" i="18"/>
  <c r="A56" i="18"/>
  <c r="AY55" i="18"/>
  <c r="AX55" i="18"/>
  <c r="AW55" i="18"/>
  <c r="AU55" i="18"/>
  <c r="AT55" i="18"/>
  <c r="AS55" i="18"/>
  <c r="AR55" i="18"/>
  <c r="AQ55" i="18"/>
  <c r="AP55" i="18"/>
  <c r="AO55" i="18"/>
  <c r="AN55" i="18"/>
  <c r="AM55" i="18"/>
  <c r="AL55" i="18"/>
  <c r="AI55" i="18"/>
  <c r="H55" i="18"/>
  <c r="G55" i="18"/>
  <c r="F55" i="18"/>
  <c r="Q55" i="18" s="1"/>
  <c r="E55" i="18"/>
  <c r="D55" i="18"/>
  <c r="C55" i="18"/>
  <c r="B55" i="18"/>
  <c r="A55" i="18"/>
  <c r="AY54" i="18"/>
  <c r="AX54" i="18"/>
  <c r="AW54" i="18"/>
  <c r="AU54" i="18"/>
  <c r="AT54" i="18"/>
  <c r="AS54" i="18"/>
  <c r="AR54" i="18"/>
  <c r="AQ54" i="18"/>
  <c r="AP54" i="18"/>
  <c r="AO54" i="18"/>
  <c r="AN54" i="18"/>
  <c r="AM54" i="18"/>
  <c r="AL54" i="18"/>
  <c r="AI54" i="18"/>
  <c r="H54" i="18"/>
  <c r="G54" i="18"/>
  <c r="F54" i="18"/>
  <c r="AH54" i="18" s="1"/>
  <c r="E54" i="18"/>
  <c r="D54" i="18"/>
  <c r="C54" i="18"/>
  <c r="B54" i="18"/>
  <c r="A54" i="18"/>
  <c r="AY53" i="18"/>
  <c r="AT53" i="18"/>
  <c r="AS53" i="18"/>
  <c r="AR53" i="18"/>
  <c r="AQ53" i="18"/>
  <c r="AP53" i="18"/>
  <c r="AO53" i="18"/>
  <c r="AN53" i="18"/>
  <c r="AM53" i="18"/>
  <c r="AL53" i="18"/>
  <c r="AI53" i="18"/>
  <c r="H53" i="18"/>
  <c r="G53" i="18"/>
  <c r="F53" i="18"/>
  <c r="I53" i="18" s="1"/>
  <c r="E53" i="18"/>
  <c r="D53" i="18"/>
  <c r="C53" i="18"/>
  <c r="B53" i="18"/>
  <c r="A53" i="18"/>
  <c r="AT52" i="18"/>
  <c r="AS52" i="18"/>
  <c r="AR52" i="18"/>
  <c r="AQ52" i="18"/>
  <c r="AU52" i="18" s="1"/>
  <c r="AO52" i="19" s="1"/>
  <c r="AP52" i="18"/>
  <c r="AO52" i="18"/>
  <c r="AN52" i="18"/>
  <c r="AM52" i="18"/>
  <c r="AL52" i="18"/>
  <c r="AI52" i="18"/>
  <c r="H52" i="18"/>
  <c r="G52" i="18"/>
  <c r="F52" i="18"/>
  <c r="Z52" i="18" s="1"/>
  <c r="E52" i="18"/>
  <c r="D52" i="18"/>
  <c r="C52" i="18"/>
  <c r="B52" i="18"/>
  <c r="A52" i="18"/>
  <c r="AY51" i="18"/>
  <c r="AT51" i="18"/>
  <c r="AS51" i="18"/>
  <c r="AR51" i="18"/>
  <c r="AQ51" i="18"/>
  <c r="AP51" i="18"/>
  <c r="AO51" i="18"/>
  <c r="AN51" i="18"/>
  <c r="AM51" i="18"/>
  <c r="AL51" i="18"/>
  <c r="AI51" i="18"/>
  <c r="H51" i="18"/>
  <c r="G51" i="18"/>
  <c r="F51" i="18"/>
  <c r="AB51" i="18" s="1"/>
  <c r="E51" i="18"/>
  <c r="D51" i="18"/>
  <c r="C51" i="18"/>
  <c r="B51" i="18"/>
  <c r="A51" i="18"/>
  <c r="AT50" i="18"/>
  <c r="AS50" i="18"/>
  <c r="AR50" i="18"/>
  <c r="AQ50" i="18"/>
  <c r="AP50" i="18"/>
  <c r="AO50" i="18"/>
  <c r="AN50" i="18"/>
  <c r="AM50" i="18"/>
  <c r="AL50" i="18"/>
  <c r="AI50" i="18"/>
  <c r="H50" i="18"/>
  <c r="G50" i="18"/>
  <c r="F50" i="18"/>
  <c r="T50" i="18" s="1"/>
  <c r="E50" i="18"/>
  <c r="D50" i="18"/>
  <c r="C50" i="18"/>
  <c r="B50" i="18"/>
  <c r="A50" i="18"/>
  <c r="AY49" i="18"/>
  <c r="AT49" i="18"/>
  <c r="AS49" i="18"/>
  <c r="AR49" i="18"/>
  <c r="AQ49" i="18"/>
  <c r="AP49" i="18"/>
  <c r="AO49" i="18"/>
  <c r="AN49" i="18"/>
  <c r="AM49" i="18"/>
  <c r="AL49" i="18"/>
  <c r="AI49" i="18"/>
  <c r="H49" i="18"/>
  <c r="G49" i="18"/>
  <c r="F49" i="18"/>
  <c r="Q49" i="18" s="1"/>
  <c r="E49" i="18"/>
  <c r="D49" i="18"/>
  <c r="C49" i="18"/>
  <c r="B49" i="18"/>
  <c r="A49" i="18"/>
  <c r="AY48" i="18"/>
  <c r="AT48" i="18"/>
  <c r="AR48" i="18"/>
  <c r="AP48" i="18"/>
  <c r="AO48" i="18"/>
  <c r="AN48" i="18"/>
  <c r="AM48" i="18"/>
  <c r="AL48" i="18"/>
  <c r="AI48" i="18"/>
  <c r="H48" i="18"/>
  <c r="G48" i="18"/>
  <c r="AQ48" i="18" s="1"/>
  <c r="F48" i="18"/>
  <c r="AA48" i="18" s="1"/>
  <c r="E48" i="18"/>
  <c r="D48" i="18"/>
  <c r="C48" i="18"/>
  <c r="B48" i="18"/>
  <c r="A48" i="18"/>
  <c r="AY47" i="18"/>
  <c r="AT47" i="18"/>
  <c r="AR47" i="18"/>
  <c r="AP47" i="18"/>
  <c r="AO47" i="18"/>
  <c r="AN47" i="18"/>
  <c r="AM47" i="18"/>
  <c r="AL47" i="18"/>
  <c r="AI47" i="18"/>
  <c r="H47" i="18"/>
  <c r="G47" i="18"/>
  <c r="AS47" i="18" s="1"/>
  <c r="F47" i="18"/>
  <c r="T47" i="18" s="1"/>
  <c r="E47" i="18"/>
  <c r="D47" i="18"/>
  <c r="C47" i="18"/>
  <c r="B47" i="18"/>
  <c r="A47" i="18"/>
  <c r="AY46" i="18"/>
  <c r="AT46" i="18"/>
  <c r="AR46" i="18"/>
  <c r="AP46" i="18"/>
  <c r="AO46" i="18"/>
  <c r="AN46" i="18"/>
  <c r="AM46" i="18"/>
  <c r="AL46" i="18"/>
  <c r="AI46" i="18"/>
  <c r="H46" i="18"/>
  <c r="G46" i="18"/>
  <c r="AQ46" i="18" s="1"/>
  <c r="F46" i="18"/>
  <c r="Z46" i="18" s="1"/>
  <c r="E46" i="18"/>
  <c r="D46" i="18"/>
  <c r="C46" i="18"/>
  <c r="B46" i="18"/>
  <c r="A46" i="18"/>
  <c r="AY45" i="18"/>
  <c r="AT45" i="18"/>
  <c r="AR45" i="18"/>
  <c r="AQ45" i="18"/>
  <c r="AU45" i="18" s="1"/>
  <c r="AP45" i="18"/>
  <c r="AO45" i="18"/>
  <c r="AN45" i="18"/>
  <c r="AM45" i="18"/>
  <c r="AL45" i="18"/>
  <c r="AI45" i="18"/>
  <c r="H45" i="18"/>
  <c r="G45" i="18"/>
  <c r="AS45" i="18" s="1"/>
  <c r="F45" i="18"/>
  <c r="K45" i="18" s="1"/>
  <c r="E45" i="18"/>
  <c r="D45" i="18"/>
  <c r="C45" i="18"/>
  <c r="B45" i="18"/>
  <c r="A45" i="18"/>
  <c r="AT44" i="18"/>
  <c r="AR44" i="18"/>
  <c r="AP44" i="18"/>
  <c r="AO44" i="18"/>
  <c r="AN44" i="18"/>
  <c r="AM44" i="18"/>
  <c r="AL44" i="18"/>
  <c r="AI44" i="18"/>
  <c r="H44" i="18"/>
  <c r="G44" i="18"/>
  <c r="F44" i="18"/>
  <c r="X44" i="18" s="1"/>
  <c r="E44" i="18"/>
  <c r="D44" i="18"/>
  <c r="C44" i="18"/>
  <c r="B44" i="18"/>
  <c r="A44" i="18"/>
  <c r="AY43" i="18"/>
  <c r="AT43" i="18"/>
  <c r="AR43" i="18"/>
  <c r="AP43" i="18"/>
  <c r="AO43" i="18"/>
  <c r="AN43" i="18"/>
  <c r="AM43" i="18"/>
  <c r="AL43" i="18"/>
  <c r="AI43" i="18"/>
  <c r="H43" i="18"/>
  <c r="G43" i="18"/>
  <c r="AS43" i="18" s="1"/>
  <c r="F43" i="18"/>
  <c r="AD43" i="18" s="1"/>
  <c r="E43" i="18"/>
  <c r="D43" i="18"/>
  <c r="C43" i="18"/>
  <c r="B43" i="18"/>
  <c r="A43" i="18"/>
  <c r="AT42" i="18"/>
  <c r="AS42" i="18"/>
  <c r="AR42" i="18"/>
  <c r="AQ42" i="18"/>
  <c r="AP42" i="18"/>
  <c r="AO42" i="18"/>
  <c r="AN42" i="18"/>
  <c r="AM42" i="18"/>
  <c r="AL42" i="18"/>
  <c r="AI42" i="18"/>
  <c r="H42" i="18"/>
  <c r="G42" i="18"/>
  <c r="F42" i="18"/>
  <c r="X42" i="18" s="1"/>
  <c r="E42" i="18"/>
  <c r="D42" i="18"/>
  <c r="C42" i="18"/>
  <c r="B42" i="18"/>
  <c r="A42" i="18"/>
  <c r="AY41" i="18"/>
  <c r="AT41" i="18"/>
  <c r="AS41" i="18"/>
  <c r="AR41" i="18"/>
  <c r="AQ41" i="18"/>
  <c r="AP41" i="18"/>
  <c r="AO41" i="18"/>
  <c r="AN41" i="18"/>
  <c r="AM41" i="18"/>
  <c r="AL41" i="18"/>
  <c r="AI41" i="18"/>
  <c r="H41" i="18"/>
  <c r="G41" i="18"/>
  <c r="F41" i="18"/>
  <c r="AF41" i="18" s="1"/>
  <c r="AK41" i="18" s="1"/>
  <c r="E41" i="18"/>
  <c r="D41" i="18"/>
  <c r="C41" i="18"/>
  <c r="B41" i="18"/>
  <c r="A41" i="18"/>
  <c r="AY40" i="18"/>
  <c r="AT40" i="18"/>
  <c r="AS40" i="18"/>
  <c r="AR40" i="18"/>
  <c r="AQ40" i="18"/>
  <c r="AP40" i="18"/>
  <c r="AO40" i="18"/>
  <c r="AN40" i="18"/>
  <c r="AM40" i="18"/>
  <c r="AL40" i="18"/>
  <c r="AI40" i="18"/>
  <c r="H40" i="18"/>
  <c r="G40" i="18"/>
  <c r="F40" i="18"/>
  <c r="AC40" i="18" s="1"/>
  <c r="E40" i="18"/>
  <c r="D40" i="18"/>
  <c r="C40" i="18"/>
  <c r="B40" i="18"/>
  <c r="A40" i="18"/>
  <c r="AY39" i="18"/>
  <c r="AT39" i="18"/>
  <c r="AS39" i="18"/>
  <c r="AR39" i="18"/>
  <c r="AQ39" i="18"/>
  <c r="AP39" i="18"/>
  <c r="AO39" i="18"/>
  <c r="AN39" i="18"/>
  <c r="AM39" i="18"/>
  <c r="AL39" i="18"/>
  <c r="AI39" i="18"/>
  <c r="H39" i="18"/>
  <c r="G39" i="18"/>
  <c r="F39" i="18"/>
  <c r="AG39" i="18" s="1"/>
  <c r="E39" i="18"/>
  <c r="D39" i="18"/>
  <c r="C39" i="18"/>
  <c r="B39" i="18"/>
  <c r="A39" i="18"/>
  <c r="AY38" i="18"/>
  <c r="AT38" i="18"/>
  <c r="AS38" i="18"/>
  <c r="AR38" i="18"/>
  <c r="AQ38" i="18"/>
  <c r="AP38" i="18"/>
  <c r="AO38" i="18"/>
  <c r="AN38" i="18"/>
  <c r="AM38" i="18"/>
  <c r="AL38" i="18"/>
  <c r="AI38" i="18"/>
  <c r="H38" i="18"/>
  <c r="G38" i="18"/>
  <c r="F38" i="18"/>
  <c r="U38" i="18" s="1"/>
  <c r="E38" i="18"/>
  <c r="D38" i="18"/>
  <c r="C38" i="18"/>
  <c r="B38" i="18"/>
  <c r="A38" i="18"/>
  <c r="AY37" i="18"/>
  <c r="AT37" i="18"/>
  <c r="AS37" i="18"/>
  <c r="AR37" i="18"/>
  <c r="AQ37" i="18"/>
  <c r="AP37" i="18"/>
  <c r="AO37" i="18"/>
  <c r="AN37" i="18"/>
  <c r="AM37" i="18"/>
  <c r="AL37" i="18"/>
  <c r="AI37" i="18"/>
  <c r="H37" i="18"/>
  <c r="G37" i="18"/>
  <c r="F37" i="18"/>
  <c r="Y37" i="18" s="1"/>
  <c r="E37" i="18"/>
  <c r="D37" i="18"/>
  <c r="C37" i="18"/>
  <c r="B37" i="18"/>
  <c r="A37" i="18"/>
  <c r="AT36" i="18"/>
  <c r="AR36" i="18"/>
  <c r="AP36" i="18"/>
  <c r="AO36" i="18"/>
  <c r="AN36" i="18"/>
  <c r="AM36" i="18"/>
  <c r="AL36" i="18"/>
  <c r="AI36" i="18"/>
  <c r="H36" i="18"/>
  <c r="G36" i="18"/>
  <c r="F36" i="18"/>
  <c r="AB36" i="18" s="1"/>
  <c r="E36" i="18"/>
  <c r="D36" i="18"/>
  <c r="C36" i="18"/>
  <c r="B36" i="18"/>
  <c r="A36" i="18"/>
  <c r="AT35" i="18"/>
  <c r="AR35" i="18"/>
  <c r="AP35" i="18"/>
  <c r="AO35" i="18"/>
  <c r="AN35" i="18"/>
  <c r="AM35" i="18"/>
  <c r="AL35" i="18"/>
  <c r="AI35" i="18"/>
  <c r="H35" i="18"/>
  <c r="G35" i="18"/>
  <c r="AS35" i="18" s="1"/>
  <c r="F35" i="18"/>
  <c r="AH35" i="18" s="1"/>
  <c r="E35" i="18"/>
  <c r="D35" i="18"/>
  <c r="C35" i="18"/>
  <c r="B35" i="18"/>
  <c r="A35" i="18"/>
  <c r="AT34" i="18"/>
  <c r="AR34" i="18"/>
  <c r="AP34" i="18"/>
  <c r="AO34" i="18"/>
  <c r="AN34" i="18"/>
  <c r="AM34" i="18"/>
  <c r="AL34" i="18"/>
  <c r="AI34" i="18"/>
  <c r="H34" i="18"/>
  <c r="G34" i="18"/>
  <c r="AQ34" i="18" s="1"/>
  <c r="F34" i="18"/>
  <c r="U34" i="18" s="1"/>
  <c r="E34" i="18"/>
  <c r="D34" i="18"/>
  <c r="C34" i="18"/>
  <c r="B34" i="18"/>
  <c r="A34" i="18"/>
  <c r="AY33" i="18"/>
  <c r="AT33" i="18"/>
  <c r="AR33" i="18"/>
  <c r="AP33" i="18"/>
  <c r="AO33" i="18"/>
  <c r="AN33" i="18"/>
  <c r="AM33" i="18"/>
  <c r="AL33" i="18"/>
  <c r="AI33" i="18"/>
  <c r="H33" i="18"/>
  <c r="G33" i="18"/>
  <c r="AS33" i="18" s="1"/>
  <c r="F33" i="18"/>
  <c r="AG33" i="18" s="1"/>
  <c r="E33" i="18"/>
  <c r="D33" i="18"/>
  <c r="C33" i="18"/>
  <c r="B33" i="18"/>
  <c r="A33" i="18"/>
  <c r="AY32" i="18"/>
  <c r="AT32" i="18"/>
  <c r="AR32" i="18"/>
  <c r="AP32" i="18"/>
  <c r="AO32" i="18"/>
  <c r="AN32" i="18"/>
  <c r="AM32" i="18"/>
  <c r="AL32" i="18"/>
  <c r="AI32" i="18"/>
  <c r="H32" i="18"/>
  <c r="G32" i="18"/>
  <c r="AQ32" i="18" s="1"/>
  <c r="F32" i="18"/>
  <c r="AC32" i="18" s="1"/>
  <c r="E32" i="18"/>
  <c r="D32" i="18"/>
  <c r="C32" i="18"/>
  <c r="B32" i="18"/>
  <c r="A32" i="18"/>
  <c r="AY31" i="18"/>
  <c r="AT31" i="18"/>
  <c r="AR31" i="18"/>
  <c r="AP31" i="18"/>
  <c r="AO31" i="18"/>
  <c r="AN31" i="18"/>
  <c r="AM31" i="18"/>
  <c r="AL31" i="18"/>
  <c r="AI31" i="18"/>
  <c r="H31" i="18"/>
  <c r="G31" i="18"/>
  <c r="F31" i="18"/>
  <c r="K31" i="18" s="1"/>
  <c r="E31" i="18"/>
  <c r="D31" i="18"/>
  <c r="C31" i="18"/>
  <c r="B31" i="18"/>
  <c r="A31" i="18"/>
  <c r="AY30" i="18"/>
  <c r="AT30" i="18"/>
  <c r="AR30" i="18"/>
  <c r="AP30" i="18"/>
  <c r="AO30" i="18"/>
  <c r="AN30" i="18"/>
  <c r="AM30" i="18"/>
  <c r="AL30" i="18"/>
  <c r="AI30" i="18"/>
  <c r="H30" i="18"/>
  <c r="G30" i="18"/>
  <c r="AQ30" i="18" s="1"/>
  <c r="F30" i="18"/>
  <c r="L30" i="18" s="1"/>
  <c r="E30" i="18"/>
  <c r="D30" i="18"/>
  <c r="C30" i="18"/>
  <c r="B30" i="18"/>
  <c r="A30" i="18"/>
  <c r="AY29" i="18"/>
  <c r="AT29" i="18"/>
  <c r="AS29" i="18"/>
  <c r="AR29" i="18"/>
  <c r="AQ29" i="18"/>
  <c r="AP29" i="18"/>
  <c r="AO29" i="18"/>
  <c r="AN29" i="18"/>
  <c r="AM29" i="18"/>
  <c r="AL29" i="18"/>
  <c r="AI29" i="18"/>
  <c r="H29" i="18"/>
  <c r="G29" i="18"/>
  <c r="F29" i="18"/>
  <c r="R29" i="18" s="1"/>
  <c r="E29" i="18"/>
  <c r="D29" i="18"/>
  <c r="C29" i="18"/>
  <c r="B29" i="18"/>
  <c r="A29" i="18"/>
  <c r="AT28" i="18"/>
  <c r="AS28" i="18"/>
  <c r="AR28" i="18"/>
  <c r="AQ28" i="18"/>
  <c r="AP28" i="18"/>
  <c r="AO28" i="18"/>
  <c r="AN28" i="18"/>
  <c r="AM28" i="18"/>
  <c r="AL28" i="18"/>
  <c r="AI28" i="18"/>
  <c r="H28" i="18"/>
  <c r="G28" i="18"/>
  <c r="F28" i="18"/>
  <c r="AC28" i="18" s="1"/>
  <c r="E28" i="18"/>
  <c r="D28" i="18"/>
  <c r="C28" i="18"/>
  <c r="B28" i="18"/>
  <c r="A28" i="18"/>
  <c r="AT27" i="18"/>
  <c r="AR27" i="18"/>
  <c r="AP27" i="18"/>
  <c r="AO27" i="18"/>
  <c r="AN27" i="18"/>
  <c r="AM27" i="18"/>
  <c r="AL27" i="18"/>
  <c r="AI27" i="18"/>
  <c r="H27" i="18"/>
  <c r="G27" i="18"/>
  <c r="AS27" i="18" s="1"/>
  <c r="F27" i="18"/>
  <c r="X27" i="18" s="1"/>
  <c r="E27" i="18"/>
  <c r="D27" i="18"/>
  <c r="C27" i="18"/>
  <c r="B27" i="18"/>
  <c r="A27" i="18"/>
  <c r="AT26" i="18"/>
  <c r="AR26" i="18"/>
  <c r="AP26" i="18"/>
  <c r="AO26" i="18"/>
  <c r="AN26" i="18"/>
  <c r="AM26" i="18"/>
  <c r="AL26" i="18"/>
  <c r="AI26" i="18"/>
  <c r="H26" i="18"/>
  <c r="G26" i="18"/>
  <c r="AS26" i="18" s="1"/>
  <c r="F26" i="18"/>
  <c r="T26" i="18" s="1"/>
  <c r="E26" i="18"/>
  <c r="D26" i="18"/>
  <c r="C26" i="18"/>
  <c r="B26" i="18"/>
  <c r="A26" i="18"/>
  <c r="AY25" i="18"/>
  <c r="AT25" i="18"/>
  <c r="AR25" i="18"/>
  <c r="AP25" i="18"/>
  <c r="AO25" i="18"/>
  <c r="AN25" i="18"/>
  <c r="AM25" i="18"/>
  <c r="AL25" i="18"/>
  <c r="AI25" i="18"/>
  <c r="H25" i="18"/>
  <c r="G25" i="18"/>
  <c r="AS25" i="18" s="1"/>
  <c r="F25" i="18"/>
  <c r="S25" i="18" s="1"/>
  <c r="E25" i="18"/>
  <c r="D25" i="18"/>
  <c r="C25" i="18"/>
  <c r="B25" i="18"/>
  <c r="A25" i="18"/>
  <c r="AY24" i="18"/>
  <c r="AT24" i="18"/>
  <c r="AS24" i="18"/>
  <c r="AR24" i="18"/>
  <c r="AP24" i="18"/>
  <c r="AO24" i="18"/>
  <c r="AN24" i="18"/>
  <c r="AM24" i="18"/>
  <c r="AL24" i="18"/>
  <c r="AI24" i="18"/>
  <c r="H24" i="18"/>
  <c r="G24" i="18"/>
  <c r="AQ24" i="18" s="1"/>
  <c r="F24" i="18"/>
  <c r="AC24" i="18" s="1"/>
  <c r="E24" i="18"/>
  <c r="D24" i="18"/>
  <c r="C24" i="18"/>
  <c r="B24" i="18"/>
  <c r="A24" i="18"/>
  <c r="AY23" i="18"/>
  <c r="AT23" i="18"/>
  <c r="AR23" i="18"/>
  <c r="AP23" i="18"/>
  <c r="AO23" i="18"/>
  <c r="AN23" i="18"/>
  <c r="AM23" i="18"/>
  <c r="AL23" i="18"/>
  <c r="AI23" i="18"/>
  <c r="H23" i="18"/>
  <c r="G23" i="18"/>
  <c r="AS23" i="18" s="1"/>
  <c r="F23" i="18"/>
  <c r="AH23" i="18" s="1"/>
  <c r="E23" i="18"/>
  <c r="D23" i="18"/>
  <c r="C23" i="18"/>
  <c r="B23" i="18"/>
  <c r="A23" i="18"/>
  <c r="AY22" i="18"/>
  <c r="AT22" i="18"/>
  <c r="AS22" i="18"/>
  <c r="AR22" i="18"/>
  <c r="AP22" i="18"/>
  <c r="AO22" i="18"/>
  <c r="AN22" i="18"/>
  <c r="AM22" i="18"/>
  <c r="AL22" i="18"/>
  <c r="AI22" i="18"/>
  <c r="H22" i="18"/>
  <c r="G22" i="18"/>
  <c r="AQ22" i="18" s="1"/>
  <c r="F22" i="18"/>
  <c r="T22" i="18" s="1"/>
  <c r="E22" i="18"/>
  <c r="D22" i="18"/>
  <c r="C22" i="18"/>
  <c r="B22" i="18"/>
  <c r="A22" i="18"/>
  <c r="AY21" i="18"/>
  <c r="AT21" i="18"/>
  <c r="AS21" i="18"/>
  <c r="AR21" i="18"/>
  <c r="AQ21" i="18"/>
  <c r="AP21" i="18"/>
  <c r="AO21" i="18"/>
  <c r="AN21" i="18"/>
  <c r="AM21" i="18"/>
  <c r="AL21" i="18"/>
  <c r="AI21" i="18"/>
  <c r="H21" i="18"/>
  <c r="G21" i="18"/>
  <c r="F21" i="18"/>
  <c r="AF21" i="18" s="1"/>
  <c r="E21" i="18"/>
  <c r="D21" i="18"/>
  <c r="C21" i="18"/>
  <c r="B21" i="18"/>
  <c r="A21" i="18"/>
  <c r="AT20" i="18"/>
  <c r="AS20" i="18"/>
  <c r="AR20" i="18"/>
  <c r="AQ20" i="18"/>
  <c r="AP20" i="18"/>
  <c r="AO20" i="18"/>
  <c r="AN20" i="18"/>
  <c r="AM20" i="18"/>
  <c r="AL20" i="18"/>
  <c r="AI20" i="18"/>
  <c r="H20" i="18"/>
  <c r="G20" i="18"/>
  <c r="F20" i="18"/>
  <c r="W20" i="18" s="1"/>
  <c r="E20" i="18"/>
  <c r="D20" i="18"/>
  <c r="C20" i="18"/>
  <c r="B20" i="18"/>
  <c r="A20" i="18"/>
  <c r="AT19" i="18"/>
  <c r="AS19" i="18"/>
  <c r="AR19" i="18"/>
  <c r="AQ19" i="18"/>
  <c r="AP19" i="18"/>
  <c r="AO19" i="18"/>
  <c r="AN19" i="18"/>
  <c r="AM19" i="18"/>
  <c r="AL19" i="18"/>
  <c r="AI19" i="18"/>
  <c r="H19" i="18"/>
  <c r="G19" i="18"/>
  <c r="F19" i="18"/>
  <c r="AB19" i="18" s="1"/>
  <c r="E19" i="18"/>
  <c r="D19" i="18"/>
  <c r="C19" i="18"/>
  <c r="B19" i="18"/>
  <c r="A19" i="18"/>
  <c r="AT18" i="18"/>
  <c r="AS18" i="18"/>
  <c r="AR18" i="18"/>
  <c r="AQ18" i="18"/>
  <c r="AP18" i="18"/>
  <c r="AO18" i="18"/>
  <c r="AN18" i="18"/>
  <c r="AM18" i="18"/>
  <c r="AL18" i="18"/>
  <c r="AI18" i="18"/>
  <c r="H18" i="18"/>
  <c r="G18" i="18"/>
  <c r="F18" i="18"/>
  <c r="AC18" i="18" s="1"/>
  <c r="E18" i="18"/>
  <c r="D18" i="18"/>
  <c r="C18" i="18"/>
  <c r="B18" i="18"/>
  <c r="A18" i="18"/>
  <c r="AY17" i="18"/>
  <c r="AT17" i="18"/>
  <c r="AS17" i="18"/>
  <c r="AR17" i="18"/>
  <c r="AQ17" i="18"/>
  <c r="AP17" i="18"/>
  <c r="AO17" i="18"/>
  <c r="AN17" i="18"/>
  <c r="AM17" i="18"/>
  <c r="AL17" i="18"/>
  <c r="AI17" i="18"/>
  <c r="H17" i="18"/>
  <c r="G17" i="18"/>
  <c r="F17" i="18"/>
  <c r="AA17" i="18" s="1"/>
  <c r="E17" i="18"/>
  <c r="D17" i="18"/>
  <c r="C17" i="18"/>
  <c r="B17" i="18"/>
  <c r="A17" i="18"/>
  <c r="AY16" i="18"/>
  <c r="AT16" i="18"/>
  <c r="AR16" i="18"/>
  <c r="AP16" i="18"/>
  <c r="AO16" i="18"/>
  <c r="AN16" i="18"/>
  <c r="AM16" i="18"/>
  <c r="AL16" i="18"/>
  <c r="AI16" i="18"/>
  <c r="H16" i="18"/>
  <c r="G16" i="18"/>
  <c r="AQ16" i="18" s="1"/>
  <c r="F16" i="18"/>
  <c r="AC16" i="18" s="1"/>
  <c r="E16" i="18"/>
  <c r="D16" i="18"/>
  <c r="C16" i="18"/>
  <c r="B16" i="18"/>
  <c r="A16" i="18"/>
  <c r="AT15" i="18"/>
  <c r="AR15" i="18"/>
  <c r="AP15" i="18"/>
  <c r="AO15" i="18"/>
  <c r="AN15" i="18"/>
  <c r="AM15" i="18"/>
  <c r="AL15" i="18"/>
  <c r="AI15" i="18"/>
  <c r="H15" i="18"/>
  <c r="G15" i="18"/>
  <c r="AS15" i="18" s="1"/>
  <c r="F15" i="18"/>
  <c r="Y15" i="18" s="1"/>
  <c r="E15" i="18"/>
  <c r="D15" i="18"/>
  <c r="C15" i="18"/>
  <c r="B15" i="18"/>
  <c r="A15" i="18"/>
  <c r="AY14" i="18"/>
  <c r="AT14" i="18"/>
  <c r="AR14" i="18"/>
  <c r="AP14" i="18"/>
  <c r="AO14" i="18"/>
  <c r="AN14" i="18"/>
  <c r="AM14" i="18"/>
  <c r="AL14" i="18"/>
  <c r="AI14" i="18"/>
  <c r="H14" i="18"/>
  <c r="G14" i="18"/>
  <c r="AQ14" i="18" s="1"/>
  <c r="F14" i="18"/>
  <c r="W14" i="18" s="1"/>
  <c r="E14" i="18"/>
  <c r="D14" i="18"/>
  <c r="C14" i="18"/>
  <c r="B14" i="18"/>
  <c r="A14" i="18"/>
  <c r="AY13" i="18"/>
  <c r="AT13" i="18"/>
  <c r="AS13" i="18"/>
  <c r="AR13" i="18"/>
  <c r="AP13" i="18"/>
  <c r="AO13" i="18"/>
  <c r="AN13" i="18"/>
  <c r="AM13" i="18"/>
  <c r="AL13" i="18"/>
  <c r="AI13" i="18"/>
  <c r="H13" i="18"/>
  <c r="G13" i="18"/>
  <c r="AQ13" i="18" s="1"/>
  <c r="F13" i="18"/>
  <c r="Y13" i="18" s="1"/>
  <c r="E13" i="18"/>
  <c r="D13" i="18"/>
  <c r="C13" i="18"/>
  <c r="B13" i="18"/>
  <c r="A13" i="18"/>
  <c r="AT12" i="18"/>
  <c r="AR12" i="18"/>
  <c r="AP12" i="18"/>
  <c r="AO12" i="18"/>
  <c r="AN12" i="18"/>
  <c r="AM12" i="18"/>
  <c r="AL12" i="18"/>
  <c r="AI12" i="18"/>
  <c r="H12" i="18"/>
  <c r="G12" i="18"/>
  <c r="AS12" i="18" s="1"/>
  <c r="F12" i="18"/>
  <c r="Q12" i="18" s="1"/>
  <c r="E12" i="18"/>
  <c r="D12" i="18"/>
  <c r="C12" i="18"/>
  <c r="B12" i="18"/>
  <c r="A12" i="18"/>
  <c r="AT11" i="18"/>
  <c r="AR11" i="18"/>
  <c r="AP11" i="18"/>
  <c r="AO11" i="18"/>
  <c r="AN11" i="18"/>
  <c r="AM11" i="18"/>
  <c r="AL11" i="18"/>
  <c r="AI11" i="18"/>
  <c r="H11" i="18"/>
  <c r="G11" i="18"/>
  <c r="AS11" i="18" s="1"/>
  <c r="F11" i="18"/>
  <c r="AH11" i="18" s="1"/>
  <c r="E11" i="18"/>
  <c r="D11" i="18"/>
  <c r="C11" i="18"/>
  <c r="B11" i="18"/>
  <c r="A11" i="18"/>
  <c r="AT10" i="18"/>
  <c r="AR10" i="18"/>
  <c r="AP10" i="18"/>
  <c r="AO10" i="18"/>
  <c r="AN10" i="18"/>
  <c r="AM10" i="18"/>
  <c r="AL10" i="18"/>
  <c r="AI10" i="18"/>
  <c r="H10" i="18"/>
  <c r="G10" i="18"/>
  <c r="AS10" i="18" s="1"/>
  <c r="F10" i="18"/>
  <c r="E10" i="18"/>
  <c r="D10" i="18"/>
  <c r="C10" i="18"/>
  <c r="B10" i="18"/>
  <c r="A10" i="18"/>
  <c r="AY9" i="18"/>
  <c r="AT9" i="18"/>
  <c r="AR9" i="18"/>
  <c r="AP9" i="18"/>
  <c r="AO9" i="18"/>
  <c r="AN9" i="18"/>
  <c r="AM9" i="18"/>
  <c r="AL9" i="18"/>
  <c r="AI9" i="18"/>
  <c r="H9" i="18"/>
  <c r="G9" i="18"/>
  <c r="AS9" i="18" s="1"/>
  <c r="F9" i="18"/>
  <c r="AF9" i="18" s="1"/>
  <c r="E9" i="18"/>
  <c r="D9" i="18"/>
  <c r="C9" i="18"/>
  <c r="B9" i="18"/>
  <c r="A9" i="18"/>
  <c r="AY8" i="18"/>
  <c r="AT8" i="18"/>
  <c r="AR8" i="18"/>
  <c r="AP8" i="18"/>
  <c r="AO8" i="18"/>
  <c r="AN8" i="18"/>
  <c r="AM8" i="18"/>
  <c r="AL8" i="18"/>
  <c r="AI8" i="18"/>
  <c r="H8" i="18"/>
  <c r="G8" i="18"/>
  <c r="AQ8" i="18" s="1"/>
  <c r="F8" i="18"/>
  <c r="AA8" i="18" s="1"/>
  <c r="E8" i="18"/>
  <c r="D8" i="18"/>
  <c r="C8" i="18"/>
  <c r="B8" i="18"/>
  <c r="A8" i="18"/>
  <c r="AY7" i="18"/>
  <c r="AT7" i="18"/>
  <c r="AR7" i="18"/>
  <c r="AP7" i="18"/>
  <c r="AO7" i="18"/>
  <c r="AN7" i="18"/>
  <c r="AM7" i="18"/>
  <c r="AL7" i="18"/>
  <c r="AI7" i="18"/>
  <c r="H7" i="18"/>
  <c r="G7" i="18"/>
  <c r="AS7" i="18" s="1"/>
  <c r="F7" i="18"/>
  <c r="AF7" i="18" s="1"/>
  <c r="E7" i="18"/>
  <c r="D7" i="18"/>
  <c r="C7" i="18"/>
  <c r="B7" i="18"/>
  <c r="A7" i="18"/>
  <c r="AY6" i="18"/>
  <c r="AT6" i="18"/>
  <c r="AR6" i="18"/>
  <c r="AP6" i="18"/>
  <c r="AO6" i="18"/>
  <c r="AN6" i="18"/>
  <c r="AM6" i="18"/>
  <c r="AL6" i="18"/>
  <c r="AI6" i="18"/>
  <c r="H6" i="18"/>
  <c r="G6" i="18"/>
  <c r="AS6" i="18" s="1"/>
  <c r="F6" i="18"/>
  <c r="W6" i="18" s="1"/>
  <c r="E6" i="18"/>
  <c r="D6" i="18"/>
  <c r="C6" i="18"/>
  <c r="B6" i="18"/>
  <c r="A6" i="18"/>
  <c r="AT5" i="18"/>
  <c r="AR5" i="18"/>
  <c r="AP5" i="18"/>
  <c r="AO5" i="18"/>
  <c r="AN5" i="18"/>
  <c r="AM5" i="18"/>
  <c r="AL5" i="18"/>
  <c r="AI5" i="18"/>
  <c r="H5" i="18"/>
  <c r="G5" i="18"/>
  <c r="AS5" i="18" s="1"/>
  <c r="F5" i="18"/>
  <c r="R5" i="18" s="1"/>
  <c r="E5" i="18"/>
  <c r="D5" i="18"/>
  <c r="C5" i="18"/>
  <c r="B5" i="18"/>
  <c r="A5" i="18"/>
  <c r="AT4" i="18"/>
  <c r="AR4" i="18"/>
  <c r="AP4" i="18"/>
  <c r="AO4" i="18"/>
  <c r="AN4" i="18"/>
  <c r="AM4" i="18"/>
  <c r="AL4" i="18"/>
  <c r="AI4" i="18"/>
  <c r="H4" i="18"/>
  <c r="G4" i="18"/>
  <c r="AS4" i="18" s="1"/>
  <c r="F4" i="18"/>
  <c r="AF4" i="18" s="1"/>
  <c r="E4" i="18"/>
  <c r="D4" i="18"/>
  <c r="C4" i="18"/>
  <c r="B4" i="18"/>
  <c r="A4" i="18"/>
  <c r="AO100" i="19"/>
  <c r="AO99" i="19"/>
  <c r="AO98" i="19"/>
  <c r="AO97" i="19"/>
  <c r="AO96" i="19"/>
  <c r="AO95" i="19"/>
  <c r="AO94" i="19"/>
  <c r="AO92" i="19"/>
  <c r="AO91" i="19"/>
  <c r="AO90" i="19"/>
  <c r="AO89" i="19"/>
  <c r="AO88" i="19"/>
  <c r="AO87" i="19"/>
  <c r="AO86" i="19"/>
  <c r="AO85" i="19"/>
  <c r="AO84" i="19"/>
  <c r="AO83" i="19"/>
  <c r="AO82" i="19"/>
  <c r="AO81" i="19"/>
  <c r="AO80" i="19"/>
  <c r="AO79" i="19"/>
  <c r="AO78" i="19"/>
  <c r="AO71" i="19"/>
  <c r="AO70" i="19"/>
  <c r="AO69" i="19"/>
  <c r="AO68" i="19"/>
  <c r="AO67" i="19"/>
  <c r="AO66" i="19"/>
  <c r="AO65" i="19"/>
  <c r="AO64" i="19"/>
  <c r="AO63" i="19"/>
  <c r="AO62" i="19"/>
  <c r="AO61" i="19"/>
  <c r="AO60" i="19"/>
  <c r="AO59" i="19"/>
  <c r="AO58" i="19"/>
  <c r="AO57" i="19"/>
  <c r="AO56" i="19"/>
  <c r="AO55" i="19"/>
  <c r="AO54" i="19"/>
  <c r="AO45" i="19"/>
  <c r="AP192" i="19"/>
  <c r="AP191" i="19"/>
  <c r="AP190" i="19"/>
  <c r="AP189" i="19"/>
  <c r="AP188" i="19"/>
  <c r="AP187" i="19"/>
  <c r="AP186" i="19"/>
  <c r="AP185" i="19"/>
  <c r="AP184" i="19"/>
  <c r="AP183" i="19"/>
  <c r="AP182" i="19"/>
  <c r="AP181" i="19"/>
  <c r="AP180" i="19"/>
  <c r="AP179" i="19"/>
  <c r="AP178" i="19"/>
  <c r="AP177" i="19"/>
  <c r="AP176" i="19"/>
  <c r="AP175" i="19"/>
  <c r="AP174" i="19"/>
  <c r="AP173" i="19"/>
  <c r="AP172" i="19"/>
  <c r="AP171" i="19"/>
  <c r="AP170" i="19"/>
  <c r="AP169" i="19"/>
  <c r="AP168" i="19"/>
  <c r="AP167" i="19"/>
  <c r="AP166" i="19"/>
  <c r="AP165" i="19"/>
  <c r="AP164" i="19"/>
  <c r="AP163" i="19"/>
  <c r="AP162" i="19"/>
  <c r="AP161" i="19"/>
  <c r="AP160" i="19"/>
  <c r="AP159" i="19"/>
  <c r="AP158" i="19"/>
  <c r="AP157" i="19"/>
  <c r="AP156" i="19"/>
  <c r="AP155" i="19"/>
  <c r="AP154" i="19"/>
  <c r="AP153" i="19"/>
  <c r="AP152" i="19"/>
  <c r="AP151" i="19"/>
  <c r="AP150" i="19"/>
  <c r="AP149" i="19"/>
  <c r="AP148" i="19"/>
  <c r="AP147" i="19"/>
  <c r="AP146" i="19"/>
  <c r="AP145" i="19"/>
  <c r="AP144" i="19"/>
  <c r="AP143" i="19"/>
  <c r="AP142" i="19"/>
  <c r="AP141" i="19"/>
  <c r="AP140" i="19"/>
  <c r="AP139" i="19"/>
  <c r="AP138" i="19"/>
  <c r="AP137" i="19"/>
  <c r="AP136" i="19"/>
  <c r="AP135" i="19"/>
  <c r="AP134" i="19"/>
  <c r="AP133" i="19"/>
  <c r="AP132" i="19"/>
  <c r="AP131" i="19"/>
  <c r="AP130" i="19"/>
  <c r="AP129" i="19"/>
  <c r="AP128" i="19"/>
  <c r="AP127" i="19"/>
  <c r="AP126" i="19"/>
  <c r="AP125" i="19"/>
  <c r="AP124" i="19"/>
  <c r="AP123" i="19"/>
  <c r="AP122" i="19"/>
  <c r="AP121" i="19"/>
  <c r="AP120" i="19"/>
  <c r="AP119" i="19"/>
  <c r="AP118" i="19"/>
  <c r="AP117" i="19"/>
  <c r="AP116" i="19"/>
  <c r="AP115" i="19"/>
  <c r="AP114" i="19"/>
  <c r="AP113" i="19"/>
  <c r="AP112" i="19"/>
  <c r="AP111" i="19"/>
  <c r="AP110" i="19"/>
  <c r="AP109" i="19"/>
  <c r="AP108" i="19"/>
  <c r="AP107" i="19"/>
  <c r="AP106" i="19"/>
  <c r="AP105" i="19"/>
  <c r="AP104" i="19"/>
  <c r="AP103" i="19"/>
  <c r="AP102" i="19"/>
  <c r="AP101" i="19"/>
  <c r="AH3" i="19"/>
  <c r="AH2" i="19" s="1"/>
  <c r="AG3" i="19"/>
  <c r="AG2" i="19" s="1"/>
  <c r="AF3" i="19"/>
  <c r="AF2" i="19" s="1"/>
  <c r="AE3" i="19"/>
  <c r="AE2" i="19" s="1"/>
  <c r="AD3" i="19"/>
  <c r="AD2" i="19" s="1"/>
  <c r="AC3" i="19"/>
  <c r="AB3" i="19"/>
  <c r="AB2" i="19" s="1"/>
  <c r="AA3" i="19"/>
  <c r="AA2" i="19" s="1"/>
  <c r="Z3" i="19"/>
  <c r="Z2" i="19" s="1"/>
  <c r="Y3" i="19"/>
  <c r="Y2" i="19" s="1"/>
  <c r="X3" i="19"/>
  <c r="X2" i="19" s="1"/>
  <c r="W3" i="19"/>
  <c r="W2" i="19" s="1"/>
  <c r="V3" i="19"/>
  <c r="V2" i="19" s="1"/>
  <c r="U3" i="19"/>
  <c r="U2" i="19" s="1"/>
  <c r="T3" i="19"/>
  <c r="T2" i="19" s="1"/>
  <c r="S3" i="19"/>
  <c r="S2" i="19" s="1"/>
  <c r="R3" i="19"/>
  <c r="R2" i="19" s="1"/>
  <c r="Q3" i="19"/>
  <c r="Q2" i="19" s="1"/>
  <c r="P3" i="19"/>
  <c r="P2" i="19" s="1"/>
  <c r="O3" i="19"/>
  <c r="O2" i="19" s="1"/>
  <c r="N3" i="19"/>
  <c r="N2" i="19" s="1"/>
  <c r="M3" i="19"/>
  <c r="M2" i="19" s="1"/>
  <c r="L3" i="19"/>
  <c r="L2" i="19" s="1"/>
  <c r="K3" i="19"/>
  <c r="K2" i="19" s="1"/>
  <c r="J3" i="19"/>
  <c r="J2" i="19" s="1"/>
  <c r="I3" i="19"/>
  <c r="AC2" i="19"/>
  <c r="I2" i="19"/>
  <c r="AO258" i="19"/>
  <c r="AO257" i="19"/>
  <c r="AO256" i="19"/>
  <c r="AO255" i="19"/>
  <c r="AO254" i="19"/>
  <c r="AO253" i="19"/>
  <c r="AO252" i="19"/>
  <c r="AO251" i="19"/>
  <c r="AO250" i="19"/>
  <c r="AO249" i="19"/>
  <c r="AO248" i="19"/>
  <c r="AO247" i="19"/>
  <c r="AO246" i="19"/>
  <c r="AO245" i="19"/>
  <c r="AO244" i="19"/>
  <c r="AO243" i="19"/>
  <c r="AO242" i="19"/>
  <c r="AO241" i="19"/>
  <c r="AO240" i="19"/>
  <c r="AO239" i="19"/>
  <c r="AO238" i="19"/>
  <c r="AO237" i="19"/>
  <c r="AO236" i="19"/>
  <c r="AO235" i="19"/>
  <c r="AO234" i="19"/>
  <c r="AO233" i="19"/>
  <c r="AO232" i="19"/>
  <c r="AO231" i="19"/>
  <c r="AO230" i="19"/>
  <c r="AO229" i="19"/>
  <c r="AO228" i="19"/>
  <c r="AO227" i="19"/>
  <c r="AO226" i="19"/>
  <c r="AO225" i="19"/>
  <c r="AO224" i="19"/>
  <c r="AO223" i="19"/>
  <c r="AO222" i="19"/>
  <c r="AO221" i="19"/>
  <c r="AO220" i="19"/>
  <c r="AO219" i="19"/>
  <c r="AO218" i="19"/>
  <c r="AO217" i="19"/>
  <c r="AO216" i="19"/>
  <c r="AO215" i="19"/>
  <c r="AO214" i="19"/>
  <c r="AO213" i="19"/>
  <c r="AO212" i="19"/>
  <c r="AO211" i="19"/>
  <c r="AO210" i="19"/>
  <c r="AO209" i="19"/>
  <c r="AO208" i="19"/>
  <c r="AO207" i="19"/>
  <c r="AO206" i="19"/>
  <c r="AO205" i="19"/>
  <c r="AO204" i="19"/>
  <c r="AO203" i="19"/>
  <c r="AO202" i="19"/>
  <c r="AO201" i="19"/>
  <c r="AO200" i="19"/>
  <c r="AO199" i="19"/>
  <c r="AO198" i="19"/>
  <c r="AO197" i="19"/>
  <c r="AO196" i="19"/>
  <c r="AO195" i="19"/>
  <c r="AO194" i="19"/>
  <c r="AO193" i="19"/>
  <c r="AO192" i="19"/>
  <c r="AO191" i="19"/>
  <c r="AO190" i="19"/>
  <c r="AO189" i="19"/>
  <c r="AO188" i="19"/>
  <c r="AO187" i="19"/>
  <c r="AO186" i="19"/>
  <c r="AO185" i="19"/>
  <c r="AO184" i="19"/>
  <c r="AO183" i="19"/>
  <c r="AO182" i="19"/>
  <c r="AO181" i="19"/>
  <c r="AO180" i="19"/>
  <c r="AO179" i="19"/>
  <c r="AO178" i="19"/>
  <c r="AO177" i="19"/>
  <c r="AO176" i="19"/>
  <c r="AO175" i="19"/>
  <c r="AO174" i="19"/>
  <c r="AO173" i="19"/>
  <c r="AO172" i="19"/>
  <c r="AO171" i="19"/>
  <c r="AO170" i="19"/>
  <c r="AO169" i="19"/>
  <c r="AO168" i="19"/>
  <c r="AO167" i="19"/>
  <c r="AO166" i="19"/>
  <c r="AO165" i="19"/>
  <c r="AO164" i="19"/>
  <c r="AO163" i="19"/>
  <c r="AO162" i="19"/>
  <c r="AO161" i="19"/>
  <c r="AO160" i="19"/>
  <c r="AO159" i="19"/>
  <c r="AO158" i="19"/>
  <c r="AO157" i="19"/>
  <c r="AO156" i="19"/>
  <c r="AO155" i="19"/>
  <c r="AO154" i="19"/>
  <c r="AO153" i="19"/>
  <c r="AO152" i="19"/>
  <c r="AO151" i="19"/>
  <c r="AO150" i="19"/>
  <c r="AO149" i="19"/>
  <c r="AO148" i="19"/>
  <c r="AO147" i="19"/>
  <c r="AO146" i="19"/>
  <c r="AO145" i="19"/>
  <c r="AO144" i="19"/>
  <c r="AO143" i="19"/>
  <c r="AO142" i="19"/>
  <c r="AO141" i="19"/>
  <c r="AO140" i="19"/>
  <c r="AO139" i="19"/>
  <c r="AO138" i="19"/>
  <c r="AO137" i="19"/>
  <c r="AO136" i="19"/>
  <c r="AO135" i="19"/>
  <c r="AO134" i="19"/>
  <c r="AO133" i="19"/>
  <c r="AO132" i="19"/>
  <c r="AO131" i="19"/>
  <c r="AO130" i="19"/>
  <c r="AO129" i="19"/>
  <c r="AO128" i="19"/>
  <c r="AO127" i="19"/>
  <c r="AO126" i="19"/>
  <c r="AO125" i="19"/>
  <c r="AO124" i="19"/>
  <c r="AO123" i="19"/>
  <c r="AO122" i="19"/>
  <c r="AO121" i="19"/>
  <c r="AO120" i="19"/>
  <c r="AO119" i="19"/>
  <c r="AO118" i="19"/>
  <c r="AO117" i="19"/>
  <c r="AO116" i="19"/>
  <c r="AO115" i="19"/>
  <c r="AO114" i="19"/>
  <c r="AO113" i="19"/>
  <c r="AO112" i="19"/>
  <c r="AO111" i="19"/>
  <c r="AO110" i="19"/>
  <c r="AO109" i="19"/>
  <c r="AO108" i="19"/>
  <c r="AO107" i="19"/>
  <c r="AO106" i="19"/>
  <c r="AO105" i="19"/>
  <c r="AO104" i="19"/>
  <c r="AO103" i="19"/>
  <c r="AQ102" i="19"/>
  <c r="AO102" i="19"/>
  <c r="AR102" i="19" s="1"/>
  <c r="AQ101" i="19"/>
  <c r="AO101" i="19"/>
  <c r="AR101" i="19" s="1"/>
  <c r="AV193" i="18"/>
  <c r="AV192" i="18"/>
  <c r="AV191" i="18"/>
  <c r="AV190" i="18"/>
  <c r="AV189" i="18"/>
  <c r="AV188" i="18"/>
  <c r="AV187" i="18"/>
  <c r="AV186" i="18"/>
  <c r="AV185" i="18"/>
  <c r="AV184" i="18"/>
  <c r="AV183" i="18"/>
  <c r="AV182" i="18"/>
  <c r="AV181" i="18"/>
  <c r="AV180" i="18"/>
  <c r="AV179" i="18"/>
  <c r="AV178" i="18"/>
  <c r="AV177" i="18"/>
  <c r="AV176" i="18"/>
  <c r="AV175" i="18"/>
  <c r="AV174" i="18"/>
  <c r="AV173" i="18"/>
  <c r="AV172" i="18"/>
  <c r="AV171" i="18"/>
  <c r="AV170" i="18"/>
  <c r="AV169" i="18"/>
  <c r="AV168" i="18"/>
  <c r="AV167" i="18"/>
  <c r="AV166" i="18"/>
  <c r="AV165" i="18"/>
  <c r="AV164" i="18"/>
  <c r="AV163" i="18"/>
  <c r="AV162" i="18"/>
  <c r="AV161" i="18"/>
  <c r="AV160" i="18"/>
  <c r="AV159" i="18"/>
  <c r="AV158" i="18"/>
  <c r="AV157" i="18"/>
  <c r="AV156" i="18"/>
  <c r="AV155" i="18"/>
  <c r="AV154" i="18"/>
  <c r="AV153" i="18"/>
  <c r="AV152" i="18"/>
  <c r="AV151" i="18"/>
  <c r="AV150" i="18"/>
  <c r="AV149" i="18"/>
  <c r="AV148" i="18"/>
  <c r="AV147" i="18"/>
  <c r="AV146" i="18"/>
  <c r="AV145" i="18"/>
  <c r="AV144" i="18"/>
  <c r="AV143" i="18"/>
  <c r="AV142" i="18"/>
  <c r="AV141" i="18"/>
  <c r="AV140" i="18"/>
  <c r="AV139" i="18"/>
  <c r="AV138" i="18"/>
  <c r="AV137" i="18"/>
  <c r="AV136" i="18"/>
  <c r="AV135" i="18"/>
  <c r="AV134" i="18"/>
  <c r="AV133" i="18"/>
  <c r="AV132" i="18"/>
  <c r="AV131" i="18"/>
  <c r="AV130" i="18"/>
  <c r="AV129" i="18"/>
  <c r="AV128" i="18"/>
  <c r="AV127" i="18"/>
  <c r="AV126" i="18"/>
  <c r="AV125" i="18"/>
  <c r="AV124" i="18"/>
  <c r="AV123" i="18"/>
  <c r="AV122" i="18"/>
  <c r="AV121" i="18"/>
  <c r="AV120" i="18"/>
  <c r="AV119" i="18"/>
  <c r="AV118" i="18"/>
  <c r="AV117" i="18"/>
  <c r="AV116" i="18"/>
  <c r="AV115" i="18"/>
  <c r="AV114" i="18"/>
  <c r="AV113" i="18"/>
  <c r="AV112" i="18"/>
  <c r="AV111" i="18"/>
  <c r="AV110" i="18"/>
  <c r="AV109" i="18"/>
  <c r="AV108" i="18"/>
  <c r="AV107" i="18"/>
  <c r="AV106" i="18"/>
  <c r="AV105" i="18"/>
  <c r="AV104" i="18"/>
  <c r="AV103" i="18"/>
  <c r="AV102" i="18"/>
  <c r="AV101" i="18"/>
  <c r="AP98" i="19"/>
  <c r="AP96" i="19"/>
  <c r="AP95" i="19"/>
  <c r="AP94" i="19"/>
  <c r="AP88" i="19"/>
  <c r="AP87" i="19"/>
  <c r="AP80" i="19"/>
  <c r="AP79" i="19"/>
  <c r="AP78" i="19"/>
  <c r="AP77" i="19"/>
  <c r="AP72" i="19"/>
  <c r="AP71" i="19"/>
  <c r="AP70" i="19"/>
  <c r="AP64" i="19"/>
  <c r="AP63" i="19"/>
  <c r="AP62" i="19"/>
  <c r="AP56" i="19"/>
  <c r="AP55" i="19"/>
  <c r="AP54" i="19"/>
  <c r="AH3" i="18"/>
  <c r="AG3" i="18"/>
  <c r="AF3" i="18"/>
  <c r="AF2" i="18" s="1"/>
  <c r="AE3" i="18"/>
  <c r="AE2" i="18" s="1"/>
  <c r="AD3" i="18"/>
  <c r="AC3" i="18"/>
  <c r="AB3" i="18"/>
  <c r="AB2" i="18" s="1"/>
  <c r="AA3" i="18"/>
  <c r="AA2" i="18" s="1"/>
  <c r="Z3" i="18"/>
  <c r="Y3" i="18"/>
  <c r="X3" i="18"/>
  <c r="X2" i="18" s="1"/>
  <c r="W3" i="18"/>
  <c r="W2" i="18" s="1"/>
  <c r="V3" i="18"/>
  <c r="V2" i="18" s="1"/>
  <c r="U3" i="18"/>
  <c r="U2" i="18" s="1"/>
  <c r="T3" i="18"/>
  <c r="T2" i="18" s="1"/>
  <c r="S3" i="18"/>
  <c r="S2" i="18" s="1"/>
  <c r="R3" i="18"/>
  <c r="Q3" i="18"/>
  <c r="P3" i="18"/>
  <c r="P2" i="18" s="1"/>
  <c r="O3" i="18"/>
  <c r="O2" i="18" s="1"/>
  <c r="N3" i="18"/>
  <c r="M3" i="18"/>
  <c r="M2" i="18" s="1"/>
  <c r="L3" i="18"/>
  <c r="L2" i="18" s="1"/>
  <c r="K3" i="18"/>
  <c r="K2" i="18" s="1"/>
  <c r="J3" i="18"/>
  <c r="I3" i="18"/>
  <c r="AH2" i="18"/>
  <c r="AG2" i="18"/>
  <c r="AD2" i="18"/>
  <c r="AC2" i="18"/>
  <c r="Z2" i="18"/>
  <c r="Y2" i="18"/>
  <c r="R2" i="18"/>
  <c r="Q2" i="18"/>
  <c r="N2" i="18"/>
  <c r="J2" i="18"/>
  <c r="I2" i="18"/>
  <c r="Y91" i="18" l="1"/>
  <c r="L62" i="18"/>
  <c r="U46" i="18"/>
  <c r="AQ25" i="18"/>
  <c r="AQ26" i="18"/>
  <c r="AQ27" i="18"/>
  <c r="AS30" i="18"/>
  <c r="AQ23" i="18"/>
  <c r="AU21" i="18"/>
  <c r="AO21" i="19" s="1"/>
  <c r="AK4" i="18"/>
  <c r="X54" i="18"/>
  <c r="AB38" i="18"/>
  <c r="P63" i="18"/>
  <c r="R63" i="18"/>
  <c r="R57" i="18"/>
  <c r="AF79" i="18"/>
  <c r="T77" i="18"/>
  <c r="K56" i="18"/>
  <c r="S57" i="18"/>
  <c r="AE77" i="18"/>
  <c r="K46" i="18"/>
  <c r="K52" i="18"/>
  <c r="K54" i="18"/>
  <c r="AB57" i="18"/>
  <c r="AE67" i="18"/>
  <c r="AH77" i="18"/>
  <c r="S46" i="18"/>
  <c r="AF52" i="18"/>
  <c r="AK52" i="18" s="1"/>
  <c r="S54" i="18"/>
  <c r="AC46" i="18"/>
  <c r="V41" i="18"/>
  <c r="K44" i="18"/>
  <c r="O50" i="18"/>
  <c r="T75" i="18"/>
  <c r="AE13" i="18"/>
  <c r="AE44" i="18"/>
  <c r="AB95" i="18"/>
  <c r="I31" i="18"/>
  <c r="AF47" i="18"/>
  <c r="AK47" i="18" s="1"/>
  <c r="I83" i="18"/>
  <c r="K88" i="18"/>
  <c r="S94" i="18"/>
  <c r="S31" i="18"/>
  <c r="O81" i="18"/>
  <c r="AF82" i="18"/>
  <c r="AB83" i="18"/>
  <c r="R21" i="18"/>
  <c r="X31" i="18"/>
  <c r="V80" i="18"/>
  <c r="R81" i="18"/>
  <c r="AK7" i="18"/>
  <c r="N12" i="18"/>
  <c r="W59" i="18"/>
  <c r="AE99" i="18"/>
  <c r="AK9" i="18"/>
  <c r="O13" i="18"/>
  <c r="R42" i="18"/>
  <c r="I45" i="18"/>
  <c r="W54" i="18"/>
  <c r="U57" i="18"/>
  <c r="P89" i="18"/>
  <c r="N90" i="18"/>
  <c r="R91" i="18"/>
  <c r="S13" i="18"/>
  <c r="W13" i="18"/>
  <c r="U30" i="18"/>
  <c r="Z54" i="18"/>
  <c r="AK82" i="18"/>
  <c r="AK21" i="18"/>
  <c r="AB63" i="18"/>
  <c r="AK79" i="18"/>
  <c r="Z81" i="18"/>
  <c r="M46" i="18"/>
  <c r="AF63" i="18"/>
  <c r="AK63" i="18" s="1"/>
  <c r="R95" i="18"/>
  <c r="U26" i="18"/>
  <c r="P33" i="18"/>
  <c r="AE50" i="18"/>
  <c r="W55" i="18"/>
  <c r="S72" i="18"/>
  <c r="AC26" i="18"/>
  <c r="R33" i="18"/>
  <c r="T54" i="18"/>
  <c r="X75" i="18"/>
  <c r="AE81" i="18"/>
  <c r="AG99" i="18"/>
  <c r="Y33" i="18"/>
  <c r="AH99" i="18"/>
  <c r="M30" i="18"/>
  <c r="L50" i="18"/>
  <c r="R60" i="18"/>
  <c r="AD66" i="18"/>
  <c r="O67" i="18"/>
  <c r="W78" i="18"/>
  <c r="I79" i="18"/>
  <c r="W92" i="18"/>
  <c r="W96" i="18"/>
  <c r="AA96" i="18"/>
  <c r="I97" i="18"/>
  <c r="I99" i="18"/>
  <c r="V12" i="18"/>
  <c r="AF13" i="18"/>
  <c r="AK13" i="18" s="1"/>
  <c r="K39" i="18"/>
  <c r="AB43" i="18"/>
  <c r="AD45" i="18"/>
  <c r="R50" i="18"/>
  <c r="L54" i="18"/>
  <c r="AB54" i="18"/>
  <c r="AH67" i="18"/>
  <c r="V68" i="18"/>
  <c r="J69" i="18"/>
  <c r="O71" i="18"/>
  <c r="P81" i="18"/>
  <c r="Y97" i="18"/>
  <c r="J99" i="18"/>
  <c r="W12" i="18"/>
  <c r="L16" i="18"/>
  <c r="AF29" i="18"/>
  <c r="AK29" i="18" s="1"/>
  <c r="X39" i="18"/>
  <c r="M42" i="18"/>
  <c r="L49" i="18"/>
  <c r="X50" i="18"/>
  <c r="M54" i="18"/>
  <c r="AE54" i="18"/>
  <c r="AB69" i="18"/>
  <c r="R71" i="18"/>
  <c r="L75" i="18"/>
  <c r="O99" i="18"/>
  <c r="N16" i="18"/>
  <c r="M26" i="18"/>
  <c r="J33" i="18"/>
  <c r="AF39" i="18"/>
  <c r="AK39" i="18" s="1"/>
  <c r="P42" i="18"/>
  <c r="Z50" i="18"/>
  <c r="O53" i="18"/>
  <c r="O54" i="18"/>
  <c r="AF54" i="18"/>
  <c r="AK54" i="18" s="1"/>
  <c r="V55" i="18"/>
  <c r="AH71" i="18"/>
  <c r="L72" i="18"/>
  <c r="O75" i="18"/>
  <c r="S81" i="18"/>
  <c r="S99" i="18"/>
  <c r="T9" i="18"/>
  <c r="J5" i="18"/>
  <c r="L5" i="18"/>
  <c r="O5" i="18"/>
  <c r="I11" i="18"/>
  <c r="W5" i="18"/>
  <c r="O11" i="18"/>
  <c r="Y5" i="18"/>
  <c r="AH9" i="18"/>
  <c r="T11" i="18"/>
  <c r="I15" i="18"/>
  <c r="AE15" i="18"/>
  <c r="O16" i="18"/>
  <c r="J19" i="18"/>
  <c r="J23" i="18"/>
  <c r="M28" i="18"/>
  <c r="K35" i="18"/>
  <c r="L36" i="18"/>
  <c r="R44" i="18"/>
  <c r="AE45" i="18"/>
  <c r="O51" i="18"/>
  <c r="AG5" i="18"/>
  <c r="AF11" i="18"/>
  <c r="AK11" i="18" s="1"/>
  <c r="J13" i="18"/>
  <c r="AG13" i="18"/>
  <c r="J15" i="18"/>
  <c r="AF15" i="18"/>
  <c r="AK15" i="18" s="1"/>
  <c r="AB16" i="18"/>
  <c r="L19" i="18"/>
  <c r="O23" i="18"/>
  <c r="L26" i="18"/>
  <c r="T28" i="18"/>
  <c r="Y29" i="18"/>
  <c r="AC30" i="18"/>
  <c r="S33" i="18"/>
  <c r="P35" i="18"/>
  <c r="T36" i="18"/>
  <c r="I39" i="18"/>
  <c r="Z44" i="18"/>
  <c r="AF46" i="18"/>
  <c r="AK46" i="18" s="1"/>
  <c r="J50" i="18"/>
  <c r="AB50" i="18"/>
  <c r="Y51" i="18"/>
  <c r="K9" i="18"/>
  <c r="O15" i="18"/>
  <c r="AG15" i="18"/>
  <c r="AD16" i="18"/>
  <c r="T18" i="18"/>
  <c r="O19" i="18"/>
  <c r="V22" i="18"/>
  <c r="P23" i="18"/>
  <c r="R27" i="18"/>
  <c r="U28" i="18"/>
  <c r="R35" i="18"/>
  <c r="U36" i="18"/>
  <c r="L9" i="18"/>
  <c r="R13" i="18"/>
  <c r="R15" i="18"/>
  <c r="AE16" i="18"/>
  <c r="AE18" i="18"/>
  <c r="P19" i="18"/>
  <c r="AE22" i="18"/>
  <c r="R23" i="18"/>
  <c r="Y27" i="18"/>
  <c r="AB28" i="18"/>
  <c r="L32" i="18"/>
  <c r="AH33" i="18"/>
  <c r="X35" i="18"/>
  <c r="M38" i="18"/>
  <c r="R39" i="18"/>
  <c r="I43" i="18"/>
  <c r="O49" i="18"/>
  <c r="M50" i="18"/>
  <c r="AH50" i="18"/>
  <c r="O9" i="18"/>
  <c r="S15" i="18"/>
  <c r="AA19" i="18"/>
  <c r="AF23" i="18"/>
  <c r="AK23" i="18" s="1"/>
  <c r="AF35" i="18"/>
  <c r="AK35" i="18" s="1"/>
  <c r="V49" i="18"/>
  <c r="W15" i="18"/>
  <c r="AG35" i="18"/>
  <c r="Y9" i="18"/>
  <c r="L11" i="18"/>
  <c r="Z13" i="18"/>
  <c r="Z15" i="18"/>
  <c r="M16" i="18"/>
  <c r="R31" i="18"/>
  <c r="V45" i="18"/>
  <c r="W50" i="18"/>
  <c r="V53" i="18"/>
  <c r="Z9" i="18"/>
  <c r="AB15" i="18"/>
  <c r="AE53" i="18"/>
  <c r="AG21" i="18"/>
  <c r="AB87" i="18"/>
  <c r="AA25" i="18"/>
  <c r="S21" i="18"/>
  <c r="AH21" i="18"/>
  <c r="AE25" i="18"/>
  <c r="AA27" i="18"/>
  <c r="AH29" i="18"/>
  <c r="K43" i="18"/>
  <c r="AE43" i="18"/>
  <c r="S44" i="18"/>
  <c r="AF44" i="18"/>
  <c r="AK44" i="18" s="1"/>
  <c r="X49" i="18"/>
  <c r="L52" i="18"/>
  <c r="AH52" i="18"/>
  <c r="M56" i="18"/>
  <c r="L69" i="18"/>
  <c r="AE69" i="18"/>
  <c r="T72" i="18"/>
  <c r="AB75" i="18"/>
  <c r="W77" i="18"/>
  <c r="K79" i="18"/>
  <c r="J83" i="18"/>
  <c r="AE83" i="18"/>
  <c r="N88" i="18"/>
  <c r="J97" i="18"/>
  <c r="Z97" i="18"/>
  <c r="T99" i="18"/>
  <c r="AA100" i="18"/>
  <c r="M6" i="18"/>
  <c r="O8" i="18"/>
  <c r="AS8" i="18"/>
  <c r="AU8" i="18" s="1"/>
  <c r="AO8" i="19" s="1"/>
  <c r="X11" i="18"/>
  <c r="AU18" i="18"/>
  <c r="AO18" i="19" s="1"/>
  <c r="W21" i="18"/>
  <c r="Z23" i="18"/>
  <c r="AF25" i="18"/>
  <c r="AK25" i="18" s="1"/>
  <c r="I27" i="18"/>
  <c r="AF27" i="18"/>
  <c r="AK27" i="18" s="1"/>
  <c r="I29" i="18"/>
  <c r="AH31" i="18"/>
  <c r="AS34" i="18"/>
  <c r="Y39" i="18"/>
  <c r="S42" i="18"/>
  <c r="L43" i="18"/>
  <c r="T44" i="18"/>
  <c r="AH44" i="18"/>
  <c r="W46" i="18"/>
  <c r="K47" i="18"/>
  <c r="Y49" i="18"/>
  <c r="M52" i="18"/>
  <c r="O56" i="18"/>
  <c r="L58" i="18"/>
  <c r="N66" i="18"/>
  <c r="O69" i="18"/>
  <c r="AF69" i="18"/>
  <c r="AK69" i="18" s="1"/>
  <c r="AA72" i="18"/>
  <c r="N74" i="18"/>
  <c r="AF75" i="18"/>
  <c r="AK75" i="18" s="1"/>
  <c r="I77" i="18"/>
  <c r="X77" i="18"/>
  <c r="P79" i="18"/>
  <c r="L83" i="18"/>
  <c r="AF83" i="18"/>
  <c r="AK83" i="18" s="1"/>
  <c r="N86" i="18"/>
  <c r="S88" i="18"/>
  <c r="K92" i="18"/>
  <c r="L97" i="18"/>
  <c r="AB97" i="18"/>
  <c r="W99" i="18"/>
  <c r="N4" i="18"/>
  <c r="N6" i="18"/>
  <c r="AQ6" i="18"/>
  <c r="AU6" i="18" s="1"/>
  <c r="AO6" i="19" s="1"/>
  <c r="X9" i="18"/>
  <c r="Y11" i="18"/>
  <c r="T13" i="18"/>
  <c r="T16" i="18"/>
  <c r="O17" i="18"/>
  <c r="X19" i="18"/>
  <c r="M20" i="18"/>
  <c r="I21" i="18"/>
  <c r="X21" i="18"/>
  <c r="AA23" i="18"/>
  <c r="L24" i="18"/>
  <c r="J25" i="18"/>
  <c r="AG25" i="18"/>
  <c r="AU25" i="18"/>
  <c r="AO25" i="19" s="1"/>
  <c r="J27" i="18"/>
  <c r="AG27" i="18"/>
  <c r="AU27" i="18"/>
  <c r="AO27" i="19" s="1"/>
  <c r="J29" i="18"/>
  <c r="Z35" i="18"/>
  <c r="Z39" i="18"/>
  <c r="U40" i="18"/>
  <c r="O43" i="18"/>
  <c r="U44" i="18"/>
  <c r="X46" i="18"/>
  <c r="N47" i="18"/>
  <c r="AF49" i="18"/>
  <c r="AK49" i="18" s="1"/>
  <c r="AU49" i="18"/>
  <c r="AO49" i="19" s="1"/>
  <c r="S52" i="18"/>
  <c r="R54" i="18"/>
  <c r="AC54" i="18"/>
  <c r="V56" i="18"/>
  <c r="T58" i="18"/>
  <c r="AH63" i="18"/>
  <c r="P66" i="18"/>
  <c r="P69" i="18"/>
  <c r="AH69" i="18"/>
  <c r="N70" i="18"/>
  <c r="S74" i="18"/>
  <c r="AH75" i="18"/>
  <c r="J77" i="18"/>
  <c r="Z77" i="18"/>
  <c r="S79" i="18"/>
  <c r="R83" i="18"/>
  <c r="AG83" i="18"/>
  <c r="S86" i="18"/>
  <c r="L87" i="18"/>
  <c r="V88" i="18"/>
  <c r="O92" i="18"/>
  <c r="O97" i="18"/>
  <c r="AE97" i="18"/>
  <c r="X99" i="18"/>
  <c r="X4" i="18"/>
  <c r="AQ4" i="18"/>
  <c r="AO4" i="19" s="1"/>
  <c r="X6" i="18"/>
  <c r="Z11" i="18"/>
  <c r="W16" i="18"/>
  <c r="Z19" i="18"/>
  <c r="O20" i="18"/>
  <c r="J21" i="18"/>
  <c r="Y21" i="18"/>
  <c r="AE23" i="18"/>
  <c r="M24" i="18"/>
  <c r="O25" i="18"/>
  <c r="AH25" i="18"/>
  <c r="O27" i="18"/>
  <c r="AH27" i="18"/>
  <c r="K29" i="18"/>
  <c r="L38" i="18"/>
  <c r="AA39" i="18"/>
  <c r="AU40" i="18"/>
  <c r="AO40" i="19" s="1"/>
  <c r="T43" i="18"/>
  <c r="J44" i="18"/>
  <c r="W44" i="18"/>
  <c r="AQ47" i="18"/>
  <c r="K49" i="18"/>
  <c r="AG49" i="18"/>
  <c r="U52" i="18"/>
  <c r="Y56" i="18"/>
  <c r="R69" i="18"/>
  <c r="K77" i="18"/>
  <c r="AB77" i="18"/>
  <c r="X79" i="18"/>
  <c r="S83" i="18"/>
  <c r="O87" i="18"/>
  <c r="AA88" i="18"/>
  <c r="S92" i="18"/>
  <c r="R97" i="18"/>
  <c r="AF97" i="18"/>
  <c r="AK97" i="18" s="1"/>
  <c r="Z99" i="18"/>
  <c r="AC20" i="18"/>
  <c r="K21" i="18"/>
  <c r="Z21" i="18"/>
  <c r="U24" i="18"/>
  <c r="P25" i="18"/>
  <c r="V43" i="18"/>
  <c r="W52" i="18"/>
  <c r="AA56" i="18"/>
  <c r="W69" i="18"/>
  <c r="AA79" i="18"/>
  <c r="T83" i="18"/>
  <c r="R87" i="18"/>
  <c r="S97" i="18"/>
  <c r="AG97" i="18"/>
  <c r="Z5" i="18"/>
  <c r="I9" i="18"/>
  <c r="AQ9" i="18"/>
  <c r="AU9" i="18" s="1"/>
  <c r="AO9" i="19" s="1"/>
  <c r="K11" i="18"/>
  <c r="I13" i="18"/>
  <c r="AB13" i="18"/>
  <c r="L14" i="18"/>
  <c r="T15" i="18"/>
  <c r="AE20" i="18"/>
  <c r="L21" i="18"/>
  <c r="AA21" i="18"/>
  <c r="K23" i="18"/>
  <c r="AU24" i="18"/>
  <c r="AO24" i="19" s="1"/>
  <c r="R25" i="18"/>
  <c r="S27" i="18"/>
  <c r="Z29" i="18"/>
  <c r="T32" i="18"/>
  <c r="AQ33" i="18"/>
  <c r="I35" i="18"/>
  <c r="AU37" i="18"/>
  <c r="AO37" i="19" s="1"/>
  <c r="T38" i="18"/>
  <c r="J39" i="18"/>
  <c r="AH39" i="18"/>
  <c r="X43" i="18"/>
  <c r="L44" i="18"/>
  <c r="AB44" i="18"/>
  <c r="L46" i="18"/>
  <c r="AH46" i="18"/>
  <c r="AS46" i="18"/>
  <c r="N49" i="18"/>
  <c r="X52" i="18"/>
  <c r="J54" i="18"/>
  <c r="U54" i="18"/>
  <c r="O55" i="18"/>
  <c r="AH56" i="18"/>
  <c r="AD60" i="18"/>
  <c r="X69" i="18"/>
  <c r="P75" i="18"/>
  <c r="R77" i="18"/>
  <c r="AF77" i="18"/>
  <c r="AK77" i="18" s="1"/>
  <c r="AB79" i="18"/>
  <c r="W83" i="18"/>
  <c r="Y87" i="18"/>
  <c r="S90" i="18"/>
  <c r="L91" i="18"/>
  <c r="AA92" i="18"/>
  <c r="W94" i="18"/>
  <c r="T97" i="18"/>
  <c r="K99" i="18"/>
  <c r="AF99" i="18"/>
  <c r="AK99" i="18" s="1"/>
  <c r="O21" i="18"/>
  <c r="AA29" i="18"/>
  <c r="Y43" i="18"/>
  <c r="O44" i="18"/>
  <c r="AC44" i="18"/>
  <c r="AC52" i="18"/>
  <c r="S77" i="18"/>
  <c r="AG77" i="18"/>
  <c r="AE79" i="18"/>
  <c r="Y83" i="18"/>
  <c r="Z87" i="18"/>
  <c r="W97" i="18"/>
  <c r="Q97" i="18"/>
  <c r="AU22" i="18"/>
  <c r="AO22" i="19" s="1"/>
  <c r="AQ35" i="18"/>
  <c r="AE37" i="18"/>
  <c r="Q37" i="18"/>
  <c r="Z37" i="18"/>
  <c r="I37" i="18"/>
  <c r="X37" i="18"/>
  <c r="AH37" i="18"/>
  <c r="R37" i="18"/>
  <c r="AA37" i="18"/>
  <c r="AG48" i="18"/>
  <c r="Q48" i="18"/>
  <c r="Z48" i="18"/>
  <c r="O48" i="18"/>
  <c r="AH48" i="18"/>
  <c r="W48" i="18"/>
  <c r="L48" i="18"/>
  <c r="AF48" i="18"/>
  <c r="AK48" i="18" s="1"/>
  <c r="U48" i="18"/>
  <c r="K48" i="18"/>
  <c r="AE48" i="18"/>
  <c r="T48" i="18"/>
  <c r="J48" i="18"/>
  <c r="AC48" i="18"/>
  <c r="S48" i="18"/>
  <c r="AB48" i="18"/>
  <c r="P7" i="18"/>
  <c r="R7" i="18"/>
  <c r="AD9" i="18"/>
  <c r="Q9" i="18"/>
  <c r="AD11" i="18"/>
  <c r="Q11" i="18"/>
  <c r="AA11" i="18"/>
  <c r="K12" i="18"/>
  <c r="T14" i="18"/>
  <c r="AQ15" i="18"/>
  <c r="AU15" i="18" s="1"/>
  <c r="AO15" i="19" s="1"/>
  <c r="M18" i="18"/>
  <c r="AD19" i="18"/>
  <c r="Q19" i="18"/>
  <c r="AF19" i="18"/>
  <c r="AK19" i="18" s="1"/>
  <c r="T19" i="18"/>
  <c r="I19" i="18"/>
  <c r="R19" i="18"/>
  <c r="AE19" i="18"/>
  <c r="AF37" i="18"/>
  <c r="AK37" i="18" s="1"/>
  <c r="X41" i="18"/>
  <c r="Q41" i="18"/>
  <c r="K41" i="18"/>
  <c r="AE41" i="18"/>
  <c r="I41" i="18"/>
  <c r="AD41" i="18"/>
  <c r="AB41" i="18"/>
  <c r="AD5" i="18"/>
  <c r="Q5" i="18"/>
  <c r="AA5" i="18"/>
  <c r="AB7" i="18"/>
  <c r="AD17" i="18"/>
  <c r="Q17" i="18"/>
  <c r="Y17" i="18"/>
  <c r="P17" i="18"/>
  <c r="AB17" i="18"/>
  <c r="AE7" i="18"/>
  <c r="AA9" i="18"/>
  <c r="AU13" i="18"/>
  <c r="AO13" i="19" s="1"/>
  <c r="R17" i="18"/>
  <c r="AE17" i="18"/>
  <c r="S5" i="18"/>
  <c r="AE5" i="18"/>
  <c r="O6" i="18"/>
  <c r="I7" i="18"/>
  <c r="T7" i="18"/>
  <c r="R9" i="18"/>
  <c r="AB9" i="18"/>
  <c r="R11" i="18"/>
  <c r="AB11" i="18"/>
  <c r="L12" i="18"/>
  <c r="AB12" i="18"/>
  <c r="AQ12" i="18"/>
  <c r="K13" i="18"/>
  <c r="X13" i="18"/>
  <c r="AH13" i="18"/>
  <c r="V14" i="18"/>
  <c r="K15" i="18"/>
  <c r="X15" i="18"/>
  <c r="AH15" i="18"/>
  <c r="S17" i="18"/>
  <c r="AF17" i="18"/>
  <c r="AK17" i="18" s="1"/>
  <c r="N18" i="18"/>
  <c r="S19" i="18"/>
  <c r="AG19" i="18"/>
  <c r="AU19" i="18"/>
  <c r="AO19" i="19" s="1"/>
  <c r="T20" i="18"/>
  <c r="AD23" i="18"/>
  <c r="Q23" i="18"/>
  <c r="X23" i="18"/>
  <c r="I23" i="18"/>
  <c r="AG23" i="18"/>
  <c r="S23" i="18"/>
  <c r="W23" i="18"/>
  <c r="AA24" i="18"/>
  <c r="Q24" i="18"/>
  <c r="AB24" i="18"/>
  <c r="T24" i="18"/>
  <c r="AD25" i="18"/>
  <c r="Q25" i="18"/>
  <c r="Z25" i="18"/>
  <c r="K25" i="18"/>
  <c r="X25" i="18"/>
  <c r="I25" i="18"/>
  <c r="W25" i="18"/>
  <c r="AA26" i="18"/>
  <c r="Q26" i="18"/>
  <c r="AB26" i="18"/>
  <c r="O29" i="18"/>
  <c r="AE31" i="18"/>
  <c r="Q31" i="18"/>
  <c r="AG31" i="18"/>
  <c r="P31" i="18"/>
  <c r="AA31" i="18"/>
  <c r="J31" i="18"/>
  <c r="Y31" i="18"/>
  <c r="AB32" i="18"/>
  <c r="M34" i="18"/>
  <c r="AG37" i="18"/>
  <c r="AU41" i="18"/>
  <c r="AO41" i="19" s="1"/>
  <c r="AG42" i="18"/>
  <c r="Q42" i="18"/>
  <c r="AJ42" i="18" s="1"/>
  <c r="Z42" i="18"/>
  <c r="O42" i="18"/>
  <c r="AH42" i="18"/>
  <c r="W42" i="18"/>
  <c r="L42" i="18"/>
  <c r="AF42" i="18"/>
  <c r="AK42" i="18" s="1"/>
  <c r="U42" i="18"/>
  <c r="K42" i="18"/>
  <c r="AE42" i="18"/>
  <c r="T42" i="18"/>
  <c r="J42" i="18"/>
  <c r="AA42" i="18"/>
  <c r="AD7" i="18"/>
  <c r="Q7" i="18"/>
  <c r="AA7" i="18"/>
  <c r="AA76" i="18"/>
  <c r="Q76" i="18"/>
  <c r="V76" i="18"/>
  <c r="K76" i="18"/>
  <c r="Q4" i="18"/>
  <c r="P4" i="18"/>
  <c r="P5" i="18"/>
  <c r="M14" i="18"/>
  <c r="AB5" i="18"/>
  <c r="S7" i="18"/>
  <c r="P9" i="18"/>
  <c r="P11" i="18"/>
  <c r="AA12" i="18"/>
  <c r="M4" i="18"/>
  <c r="I5" i="18"/>
  <c r="T5" i="18"/>
  <c r="AF5" i="18"/>
  <c r="AK5" i="18" s="1"/>
  <c r="J7" i="18"/>
  <c r="W7" i="18"/>
  <c r="AG7" i="18"/>
  <c r="S9" i="18"/>
  <c r="AE9" i="18"/>
  <c r="S11" i="18"/>
  <c r="AE11" i="18"/>
  <c r="M12" i="18"/>
  <c r="AC12" i="18"/>
  <c r="L13" i="18"/>
  <c r="L15" i="18"/>
  <c r="Q16" i="18"/>
  <c r="V16" i="18"/>
  <c r="I17" i="18"/>
  <c r="T17" i="18"/>
  <c r="AG17" i="18"/>
  <c r="AU17" i="18"/>
  <c r="AO17" i="19" s="1"/>
  <c r="O18" i="18"/>
  <c r="W19" i="18"/>
  <c r="AH19" i="18"/>
  <c r="Q22" i="18"/>
  <c r="O22" i="18"/>
  <c r="Y23" i="18"/>
  <c r="Y25" i="18"/>
  <c r="AD27" i="18"/>
  <c r="Q27" i="18"/>
  <c r="AE27" i="18"/>
  <c r="P27" i="18"/>
  <c r="Z27" i="18"/>
  <c r="K27" i="18"/>
  <c r="W27" i="18"/>
  <c r="AA28" i="18"/>
  <c r="Q28" i="18"/>
  <c r="L28" i="18"/>
  <c r="AA30" i="18"/>
  <c r="Q30" i="18"/>
  <c r="AB30" i="18"/>
  <c r="T30" i="18"/>
  <c r="AS31" i="18"/>
  <c r="AQ31" i="18"/>
  <c r="Z31" i="18"/>
  <c r="AS32" i="18"/>
  <c r="AQ36" i="18"/>
  <c r="AS36" i="18"/>
  <c r="J37" i="18"/>
  <c r="AA40" i="18"/>
  <c r="Q40" i="18"/>
  <c r="AB40" i="18"/>
  <c r="T40" i="18"/>
  <c r="M40" i="18"/>
  <c r="L40" i="18"/>
  <c r="AB42" i="18"/>
  <c r="AS44" i="18"/>
  <c r="AQ44" i="18"/>
  <c r="Y45" i="18"/>
  <c r="Q45" i="18"/>
  <c r="W45" i="18"/>
  <c r="T45" i="18"/>
  <c r="S45" i="18"/>
  <c r="AG45" i="18"/>
  <c r="L45" i="18"/>
  <c r="AF45" i="18"/>
  <c r="AK45" i="18" s="1"/>
  <c r="M48" i="18"/>
  <c r="AA34" i="18"/>
  <c r="Q34" i="18"/>
  <c r="T34" i="18"/>
  <c r="L34" i="18"/>
  <c r="K7" i="18"/>
  <c r="AH7" i="18"/>
  <c r="AE14" i="18"/>
  <c r="Q14" i="18"/>
  <c r="J17" i="18"/>
  <c r="AH17" i="18"/>
  <c r="AE29" i="18"/>
  <c r="Q29" i="18"/>
  <c r="S29" i="18"/>
  <c r="AG29" i="18"/>
  <c r="P29" i="18"/>
  <c r="X29" i="18"/>
  <c r="AU30" i="18"/>
  <c r="AO30" i="19" s="1"/>
  <c r="AF31" i="18"/>
  <c r="AK31" i="18" s="1"/>
  <c r="AE33" i="18"/>
  <c r="Q33" i="18"/>
  <c r="AJ33" i="18" s="1"/>
  <c r="AF33" i="18"/>
  <c r="AK33" i="18" s="1"/>
  <c r="K33" i="18"/>
  <c r="Z33" i="18"/>
  <c r="I33" i="18"/>
  <c r="X33" i="18"/>
  <c r="AA33" i="18"/>
  <c r="AB34" i="18"/>
  <c r="K37" i="18"/>
  <c r="J41" i="18"/>
  <c r="AC42" i="18"/>
  <c r="P48" i="18"/>
  <c r="X7" i="18"/>
  <c r="X8" i="18"/>
  <c r="Q8" i="18"/>
  <c r="AB14" i="18"/>
  <c r="W17" i="18"/>
  <c r="W4" i="18"/>
  <c r="K5" i="18"/>
  <c r="X5" i="18"/>
  <c r="AH5" i="18"/>
  <c r="AC6" i="18"/>
  <c r="Q6" i="18"/>
  <c r="AA6" i="18"/>
  <c r="L7" i="18"/>
  <c r="Y7" i="18"/>
  <c r="J9" i="18"/>
  <c r="W9" i="18"/>
  <c r="AG9" i="18"/>
  <c r="J11" i="18"/>
  <c r="W11" i="18"/>
  <c r="AG11" i="18"/>
  <c r="O12" i="18"/>
  <c r="AU12" i="18"/>
  <c r="AO12" i="19" s="1"/>
  <c r="AD13" i="18"/>
  <c r="Q13" i="18"/>
  <c r="P13" i="18"/>
  <c r="AA13" i="18"/>
  <c r="AC14" i="18"/>
  <c r="AD15" i="18"/>
  <c r="Q15" i="18"/>
  <c r="P15" i="18"/>
  <c r="AA15" i="18"/>
  <c r="K17" i="18"/>
  <c r="X17" i="18"/>
  <c r="K19" i="18"/>
  <c r="Y19" i="18"/>
  <c r="Q20" i="18"/>
  <c r="N20" i="18"/>
  <c r="AD20" i="18"/>
  <c r="AA32" i="18"/>
  <c r="Q32" i="18"/>
  <c r="U32" i="18"/>
  <c r="M32" i="18"/>
  <c r="AC34" i="18"/>
  <c r="P37" i="18"/>
  <c r="S41" i="18"/>
  <c r="R48" i="18"/>
  <c r="AC10" i="18"/>
  <c r="Q10" i="18"/>
  <c r="O7" i="18"/>
  <c r="Z7" i="18"/>
  <c r="U12" i="18"/>
  <c r="L17" i="18"/>
  <c r="Z17" i="18"/>
  <c r="Q18" i="18"/>
  <c r="W18" i="18"/>
  <c r="AD18" i="18"/>
  <c r="AU32" i="18"/>
  <c r="AO32" i="19" s="1"/>
  <c r="S37" i="18"/>
  <c r="T41" i="18"/>
  <c r="AU47" i="18"/>
  <c r="AO47" i="19" s="1"/>
  <c r="X48" i="18"/>
  <c r="AG65" i="18"/>
  <c r="Q65" i="18"/>
  <c r="AH65" i="18"/>
  <c r="R65" i="18"/>
  <c r="AF65" i="18"/>
  <c r="AK65" i="18" s="1"/>
  <c r="P65" i="18"/>
  <c r="AE65" i="18"/>
  <c r="O65" i="18"/>
  <c r="AB65" i="18"/>
  <c r="L65" i="18"/>
  <c r="Z65" i="18"/>
  <c r="J65" i="18"/>
  <c r="X65" i="18"/>
  <c r="W65" i="18"/>
  <c r="AG73" i="18"/>
  <c r="Q73" i="18"/>
  <c r="AH73" i="18"/>
  <c r="R73" i="18"/>
  <c r="AF73" i="18"/>
  <c r="AK73" i="18" s="1"/>
  <c r="P73" i="18"/>
  <c r="AE73" i="18"/>
  <c r="O73" i="18"/>
  <c r="AB73" i="18"/>
  <c r="L73" i="18"/>
  <c r="Z73" i="18"/>
  <c r="J73" i="18"/>
  <c r="X73" i="18"/>
  <c r="W73" i="18"/>
  <c r="AD85" i="18"/>
  <c r="Y85" i="18"/>
  <c r="L85" i="18"/>
  <c r="AH85" i="18"/>
  <c r="X85" i="18"/>
  <c r="K85" i="18"/>
  <c r="Q85" i="18"/>
  <c r="AG85" i="18"/>
  <c r="W85" i="18"/>
  <c r="J85" i="18"/>
  <c r="AF85" i="18"/>
  <c r="AK85" i="18" s="1"/>
  <c r="T85" i="18"/>
  <c r="I85" i="18"/>
  <c r="AB85" i="18"/>
  <c r="R85" i="18"/>
  <c r="AA85" i="18"/>
  <c r="Z85" i="18"/>
  <c r="S85" i="18"/>
  <c r="P85" i="18"/>
  <c r="O85" i="18"/>
  <c r="Z59" i="18"/>
  <c r="Q59" i="18"/>
  <c r="N61" i="18"/>
  <c r="AB62" i="18"/>
  <c r="Q62" i="18"/>
  <c r="V62" i="18"/>
  <c r="K64" i="18"/>
  <c r="AG67" i="18"/>
  <c r="Q67" i="18"/>
  <c r="T67" i="18"/>
  <c r="S70" i="18"/>
  <c r="Q70" i="18"/>
  <c r="AA70" i="18"/>
  <c r="AG71" i="18"/>
  <c r="Q71" i="18"/>
  <c r="T71" i="18"/>
  <c r="AD84" i="18"/>
  <c r="Q84" i="18"/>
  <c r="V84" i="18"/>
  <c r="AD93" i="18"/>
  <c r="Z93" i="18"/>
  <c r="O93" i="18"/>
  <c r="Y93" i="18"/>
  <c r="L93" i="18"/>
  <c r="AH93" i="18"/>
  <c r="X93" i="18"/>
  <c r="K93" i="18"/>
  <c r="Q93" i="18"/>
  <c r="AG93" i="18"/>
  <c r="W93" i="18"/>
  <c r="J93" i="18"/>
  <c r="AF93" i="18"/>
  <c r="AK93" i="18" s="1"/>
  <c r="T93" i="18"/>
  <c r="I93" i="18"/>
  <c r="AE93" i="18"/>
  <c r="S93" i="18"/>
  <c r="AB93" i="18"/>
  <c r="R93" i="18"/>
  <c r="Y47" i="18"/>
  <c r="Q47" i="18"/>
  <c r="V47" i="18"/>
  <c r="Q51" i="18"/>
  <c r="AD51" i="18"/>
  <c r="P56" i="18"/>
  <c r="AJ56" i="18" s="1"/>
  <c r="AB56" i="18"/>
  <c r="Z58" i="18"/>
  <c r="Q58" i="18"/>
  <c r="AD58" i="18"/>
  <c r="O61" i="18"/>
  <c r="X62" i="18"/>
  <c r="AG63" i="18"/>
  <c r="Q63" i="18"/>
  <c r="AJ63" i="18" s="1"/>
  <c r="T63" i="18"/>
  <c r="X64" i="18"/>
  <c r="W67" i="18"/>
  <c r="AB70" i="18"/>
  <c r="W71" i="18"/>
  <c r="AA80" i="18"/>
  <c r="N80" i="18"/>
  <c r="L80" i="18"/>
  <c r="K80" i="18"/>
  <c r="AF80" i="18"/>
  <c r="AK80" i="18" s="1"/>
  <c r="Q80" i="18"/>
  <c r="AU34" i="18"/>
  <c r="AO34" i="19" s="1"/>
  <c r="AE35" i="18"/>
  <c r="Q35" i="18"/>
  <c r="S35" i="18"/>
  <c r="AA36" i="18"/>
  <c r="Q36" i="18"/>
  <c r="AC36" i="18"/>
  <c r="O46" i="18"/>
  <c r="W47" i="18"/>
  <c r="AG50" i="18"/>
  <c r="Q50" i="18"/>
  <c r="P50" i="18"/>
  <c r="AA50" i="18"/>
  <c r="O52" i="18"/>
  <c r="Q53" i="18"/>
  <c r="AG53" i="18"/>
  <c r="R56" i="18"/>
  <c r="AD56" i="18"/>
  <c r="AF57" i="18"/>
  <c r="AK57" i="18" s="1"/>
  <c r="Q57" i="18"/>
  <c r="AA57" i="18"/>
  <c r="AE58" i="18"/>
  <c r="Z61" i="18"/>
  <c r="Z62" i="18"/>
  <c r="W63" i="18"/>
  <c r="X67" i="18"/>
  <c r="AD70" i="18"/>
  <c r="X71" i="18"/>
  <c r="AU42" i="18"/>
  <c r="AO42" i="19" s="1"/>
  <c r="AG46" i="18"/>
  <c r="Q46" i="18"/>
  <c r="P46" i="18"/>
  <c r="AA46" i="18"/>
  <c r="X47" i="18"/>
  <c r="AU51" i="18"/>
  <c r="AO51" i="19" s="1"/>
  <c r="AG52" i="18"/>
  <c r="Q52" i="18"/>
  <c r="P52" i="18"/>
  <c r="AA52" i="18"/>
  <c r="S56" i="18"/>
  <c r="AE56" i="18"/>
  <c r="AH58" i="18"/>
  <c r="L59" i="18"/>
  <c r="J62" i="18"/>
  <c r="AA62" i="18"/>
  <c r="X63" i="18"/>
  <c r="S66" i="18"/>
  <c r="Q66" i="18"/>
  <c r="AJ66" i="18" s="1"/>
  <c r="AF66" i="18"/>
  <c r="AK66" i="18" s="1"/>
  <c r="J67" i="18"/>
  <c r="Z67" i="18"/>
  <c r="K70" i="18"/>
  <c r="AF70" i="18"/>
  <c r="AK70" i="18" s="1"/>
  <c r="J71" i="18"/>
  <c r="Z71" i="18"/>
  <c r="Q74" i="18"/>
  <c r="AA74" i="18"/>
  <c r="AA82" i="18"/>
  <c r="Q82" i="18"/>
  <c r="T82" i="18"/>
  <c r="L82" i="18"/>
  <c r="P93" i="18"/>
  <c r="AJ93" i="18" s="1"/>
  <c r="AU20" i="18"/>
  <c r="AO20" i="19" s="1"/>
  <c r="AU23" i="18"/>
  <c r="AO23" i="19" s="1"/>
  <c r="AU29" i="18"/>
  <c r="AO29" i="19" s="1"/>
  <c r="Y35" i="18"/>
  <c r="AA38" i="18"/>
  <c r="Q38" i="18"/>
  <c r="AC38" i="18"/>
  <c r="AU38" i="18"/>
  <c r="AO38" i="19" s="1"/>
  <c r="P39" i="18"/>
  <c r="AU39" i="18"/>
  <c r="AO39" i="19" s="1"/>
  <c r="N43" i="18"/>
  <c r="M44" i="18"/>
  <c r="AU46" i="18"/>
  <c r="AO46" i="19" s="1"/>
  <c r="R46" i="18"/>
  <c r="AB46" i="18"/>
  <c r="I47" i="18"/>
  <c r="AE47" i="18"/>
  <c r="W49" i="18"/>
  <c r="S50" i="18"/>
  <c r="AC50" i="18"/>
  <c r="N51" i="18"/>
  <c r="R52" i="18"/>
  <c r="AB52" i="18"/>
  <c r="AU53" i="18"/>
  <c r="AO53" i="19" s="1"/>
  <c r="AG54" i="18"/>
  <c r="Q54" i="18"/>
  <c r="P54" i="18"/>
  <c r="AA54" i="18"/>
  <c r="AD55" i="18"/>
  <c r="J56" i="18"/>
  <c r="T56" i="18"/>
  <c r="AG56" i="18"/>
  <c r="AD57" i="18"/>
  <c r="J58" i="18"/>
  <c r="N59" i="18"/>
  <c r="K62" i="18"/>
  <c r="AF62" i="18"/>
  <c r="AK62" i="18" s="1"/>
  <c r="J63" i="18"/>
  <c r="Z63" i="18"/>
  <c r="L67" i="18"/>
  <c r="AB67" i="18"/>
  <c r="AG69" i="18"/>
  <c r="Q69" i="18"/>
  <c r="AJ69" i="18" s="1"/>
  <c r="T69" i="18"/>
  <c r="L70" i="18"/>
  <c r="L71" i="18"/>
  <c r="AB71" i="18"/>
  <c r="R79" i="18"/>
  <c r="U80" i="18"/>
  <c r="AD81" i="18"/>
  <c r="Y81" i="18"/>
  <c r="L81" i="18"/>
  <c r="AH81" i="18"/>
  <c r="X81" i="18"/>
  <c r="K81" i="18"/>
  <c r="AG81" i="18"/>
  <c r="W81" i="18"/>
  <c r="J81" i="18"/>
  <c r="AF81" i="18"/>
  <c r="AK81" i="18" s="1"/>
  <c r="T81" i="18"/>
  <c r="I81" i="18"/>
  <c r="Q81" i="18"/>
  <c r="AJ81" i="18" s="1"/>
  <c r="AA81" i="18"/>
  <c r="AA93" i="18"/>
  <c r="AD61" i="18"/>
  <c r="Q61" i="18"/>
  <c r="S64" i="18"/>
  <c r="Q64" i="18"/>
  <c r="AD21" i="18"/>
  <c r="Q21" i="18"/>
  <c r="P21" i="18"/>
  <c r="AE21" i="18"/>
  <c r="J35" i="18"/>
  <c r="AA35" i="18"/>
  <c r="M36" i="18"/>
  <c r="AE39" i="18"/>
  <c r="Q39" i="18"/>
  <c r="S39" i="18"/>
  <c r="AG43" i="18"/>
  <c r="Q43" i="18"/>
  <c r="S43" i="18"/>
  <c r="AF43" i="18"/>
  <c r="AK43" i="18" s="1"/>
  <c r="AG44" i="18"/>
  <c r="Q44" i="18"/>
  <c r="P44" i="18"/>
  <c r="AA44" i="18"/>
  <c r="J46" i="18"/>
  <c r="T46" i="18"/>
  <c r="AE46" i="18"/>
  <c r="L47" i="18"/>
  <c r="AG47" i="18"/>
  <c r="K50" i="18"/>
  <c r="U50" i="18"/>
  <c r="AF50" i="18"/>
  <c r="AK50" i="18" s="1"/>
  <c r="P51" i="18"/>
  <c r="J52" i="18"/>
  <c r="T52" i="18"/>
  <c r="AE52" i="18"/>
  <c r="N53" i="18"/>
  <c r="L56" i="18"/>
  <c r="X56" i="18"/>
  <c r="L57" i="18"/>
  <c r="S58" i="18"/>
  <c r="X59" i="18"/>
  <c r="N62" i="18"/>
  <c r="O63" i="18"/>
  <c r="AE63" i="18"/>
  <c r="K66" i="18"/>
  <c r="P67" i="18"/>
  <c r="AJ67" i="18" s="1"/>
  <c r="AF67" i="18"/>
  <c r="AK67" i="18" s="1"/>
  <c r="P70" i="18"/>
  <c r="AJ70" i="18" s="1"/>
  <c r="P71" i="18"/>
  <c r="AF71" i="18"/>
  <c r="AK71" i="18" s="1"/>
  <c r="K74" i="18"/>
  <c r="AG75" i="18"/>
  <c r="Q75" i="18"/>
  <c r="AE75" i="18"/>
  <c r="Z75" i="18"/>
  <c r="J75" i="18"/>
  <c r="W75" i="18"/>
  <c r="AD79" i="18"/>
  <c r="Z79" i="18"/>
  <c r="O79" i="18"/>
  <c r="Y79" i="18"/>
  <c r="L79" i="18"/>
  <c r="AG79" i="18"/>
  <c r="W79" i="18"/>
  <c r="J79" i="18"/>
  <c r="Q79" i="18"/>
  <c r="T79" i="18"/>
  <c r="X80" i="18"/>
  <c r="V82" i="18"/>
  <c r="AD89" i="18"/>
  <c r="Z89" i="18"/>
  <c r="O89" i="18"/>
  <c r="Y89" i="18"/>
  <c r="L89" i="18"/>
  <c r="AH89" i="18"/>
  <c r="X89" i="18"/>
  <c r="K89" i="18"/>
  <c r="AG89" i="18"/>
  <c r="W89" i="18"/>
  <c r="J89" i="18"/>
  <c r="AF89" i="18"/>
  <c r="AK89" i="18" s="1"/>
  <c r="T89" i="18"/>
  <c r="I89" i="18"/>
  <c r="AE89" i="18"/>
  <c r="S89" i="18"/>
  <c r="AB89" i="18"/>
  <c r="R89" i="18"/>
  <c r="Q89" i="18"/>
  <c r="AJ89" i="18" s="1"/>
  <c r="AE98" i="18"/>
  <c r="V86" i="18"/>
  <c r="P87" i="18"/>
  <c r="AA87" i="18"/>
  <c r="V90" i="18"/>
  <c r="P91" i="18"/>
  <c r="AA91" i="18"/>
  <c r="AA94" i="18"/>
  <c r="S95" i="18"/>
  <c r="AE95" i="18"/>
  <c r="AE96" i="18"/>
  <c r="Q96" i="18"/>
  <c r="Q88" i="18"/>
  <c r="AA86" i="18"/>
  <c r="AA90" i="18"/>
  <c r="AB91" i="18"/>
  <c r="AE94" i="18"/>
  <c r="I95" i="18"/>
  <c r="T95" i="18"/>
  <c r="AF95" i="18"/>
  <c r="AK95" i="18" s="1"/>
  <c r="Q95" i="18"/>
  <c r="Q87" i="18"/>
  <c r="L77" i="18"/>
  <c r="Y77" i="18"/>
  <c r="K83" i="18"/>
  <c r="X83" i="18"/>
  <c r="AH83" i="18"/>
  <c r="AC86" i="18"/>
  <c r="S87" i="18"/>
  <c r="AE87" i="18"/>
  <c r="AC90" i="18"/>
  <c r="S91" i="18"/>
  <c r="AE91" i="18"/>
  <c r="AE92" i="18"/>
  <c r="J95" i="18"/>
  <c r="W95" i="18"/>
  <c r="AG95" i="18"/>
  <c r="K97" i="18"/>
  <c r="X97" i="18"/>
  <c r="AH97" i="18"/>
  <c r="K98" i="18"/>
  <c r="L99" i="18"/>
  <c r="Y99" i="18"/>
  <c r="S100" i="18"/>
  <c r="Q94" i="18"/>
  <c r="Q86" i="18"/>
  <c r="AD86" i="18"/>
  <c r="I87" i="18"/>
  <c r="T87" i="18"/>
  <c r="AF87" i="18"/>
  <c r="AK87" i="18" s="1"/>
  <c r="AD90" i="18"/>
  <c r="I91" i="18"/>
  <c r="T91" i="18"/>
  <c r="AF91" i="18"/>
  <c r="AK91" i="18" s="1"/>
  <c r="K95" i="18"/>
  <c r="X95" i="18"/>
  <c r="AH95" i="18"/>
  <c r="K96" i="18"/>
  <c r="O98" i="18"/>
  <c r="Q77" i="18"/>
  <c r="P77" i="18"/>
  <c r="AA77" i="18"/>
  <c r="O83" i="18"/>
  <c r="Z83" i="18"/>
  <c r="K86" i="18"/>
  <c r="J87" i="18"/>
  <c r="W87" i="18"/>
  <c r="AG87" i="18"/>
  <c r="K90" i="18"/>
  <c r="J91" i="18"/>
  <c r="W91" i="18"/>
  <c r="AG91" i="18"/>
  <c r="K94" i="18"/>
  <c r="L95" i="18"/>
  <c r="Y95" i="18"/>
  <c r="O96" i="18"/>
  <c r="S98" i="18"/>
  <c r="P99" i="18"/>
  <c r="AA99" i="18"/>
  <c r="Q100" i="18"/>
  <c r="Q92" i="18"/>
  <c r="P83" i="18"/>
  <c r="AA83" i="18"/>
  <c r="M86" i="18"/>
  <c r="K87" i="18"/>
  <c r="X87" i="18"/>
  <c r="AH87" i="18"/>
  <c r="M90" i="18"/>
  <c r="K91" i="18"/>
  <c r="X91" i="18"/>
  <c r="AH91" i="18"/>
  <c r="O94" i="18"/>
  <c r="O95" i="18"/>
  <c r="Z95" i="18"/>
  <c r="S96" i="18"/>
  <c r="P97" i="18"/>
  <c r="AJ97" i="18" s="1"/>
  <c r="AA97" i="18"/>
  <c r="W98" i="18"/>
  <c r="R99" i="18"/>
  <c r="AB99" i="18"/>
  <c r="Q99" i="18"/>
  <c r="Q91" i="18"/>
  <c r="Q83" i="18"/>
  <c r="P95" i="18"/>
  <c r="AA95" i="18"/>
  <c r="AA98" i="18"/>
  <c r="Q98" i="18"/>
  <c r="Q90" i="18"/>
  <c r="N8" i="18"/>
  <c r="O10" i="18"/>
  <c r="AH10" i="18"/>
  <c r="Z10" i="18"/>
  <c r="R10" i="18"/>
  <c r="J10" i="18"/>
  <c r="AG10" i="18"/>
  <c r="Y10" i="18"/>
  <c r="I10" i="18"/>
  <c r="AF10" i="18"/>
  <c r="AK10" i="18" s="1"/>
  <c r="X10" i="18"/>
  <c r="P10" i="18"/>
  <c r="S10" i="18"/>
  <c r="AD10" i="18"/>
  <c r="AH4" i="18"/>
  <c r="Z4" i="18"/>
  <c r="R4" i="18"/>
  <c r="I4" i="18"/>
  <c r="AG4" i="18"/>
  <c r="AH8" i="18"/>
  <c r="Z8" i="18"/>
  <c r="R8" i="18"/>
  <c r="J8" i="18"/>
  <c r="AG8" i="18"/>
  <c r="Y8" i="18"/>
  <c r="I8" i="18"/>
  <c r="P8" i="18"/>
  <c r="AB8" i="18"/>
  <c r="T10" i="18"/>
  <c r="AE10" i="18"/>
  <c r="AA22" i="18"/>
  <c r="S22" i="18"/>
  <c r="K22" i="18"/>
  <c r="AH22" i="18"/>
  <c r="Z22" i="18"/>
  <c r="R22" i="18"/>
  <c r="J22" i="18"/>
  <c r="AG22" i="18"/>
  <c r="Y22" i="18"/>
  <c r="I22" i="18"/>
  <c r="AF22" i="18"/>
  <c r="AK22" i="18" s="1"/>
  <c r="X22" i="18"/>
  <c r="P22" i="18"/>
  <c r="U22" i="18"/>
  <c r="AU28" i="18"/>
  <c r="AO28" i="19" s="1"/>
  <c r="P6" i="18"/>
  <c r="AJ6" i="18" s="1"/>
  <c r="S8" i="18"/>
  <c r="AC8" i="18"/>
  <c r="U10" i="18"/>
  <c r="AQ10" i="18"/>
  <c r="AU10" i="18" s="1"/>
  <c r="AO10" i="19" s="1"/>
  <c r="AU35" i="18"/>
  <c r="AO35" i="19" s="1"/>
  <c r="S4" i="18"/>
  <c r="AB4" i="18"/>
  <c r="S6" i="18"/>
  <c r="AQ7" i="18"/>
  <c r="AU7" i="18" s="1"/>
  <c r="AO7" i="19" s="1"/>
  <c r="T8" i="18"/>
  <c r="AD8" i="18"/>
  <c r="K10" i="18"/>
  <c r="V10" i="18"/>
  <c r="AH12" i="18"/>
  <c r="Z12" i="18"/>
  <c r="R12" i="18"/>
  <c r="J12" i="18"/>
  <c r="AG12" i="18"/>
  <c r="Y12" i="18"/>
  <c r="I12" i="18"/>
  <c r="AF12" i="18"/>
  <c r="AK12" i="18" s="1"/>
  <c r="X12" i="18"/>
  <c r="P12" i="18"/>
  <c r="AJ12" i="18" s="1"/>
  <c r="S12" i="18"/>
  <c r="AD12" i="18"/>
  <c r="N14" i="18"/>
  <c r="AD14" i="18"/>
  <c r="AA18" i="18"/>
  <c r="S18" i="18"/>
  <c r="K18" i="18"/>
  <c r="AH18" i="18"/>
  <c r="Z18" i="18"/>
  <c r="R18" i="18"/>
  <c r="J18" i="18"/>
  <c r="AG18" i="18"/>
  <c r="Y18" i="18"/>
  <c r="I18" i="18"/>
  <c r="AF18" i="18"/>
  <c r="AK18" i="18" s="1"/>
  <c r="X18" i="18"/>
  <c r="P18" i="18"/>
  <c r="U18" i="18"/>
  <c r="AA20" i="18"/>
  <c r="S20" i="18"/>
  <c r="K20" i="18"/>
  <c r="AH20" i="18"/>
  <c r="Z20" i="18"/>
  <c r="R20" i="18"/>
  <c r="J20" i="18"/>
  <c r="AG20" i="18"/>
  <c r="Y20" i="18"/>
  <c r="I20" i="18"/>
  <c r="AF20" i="18"/>
  <c r="X20" i="18"/>
  <c r="P20" i="18"/>
  <c r="U20" i="18"/>
  <c r="W22" i="18"/>
  <c r="O4" i="18"/>
  <c r="Y4" i="18"/>
  <c r="AA4" i="18"/>
  <c r="AH6" i="18"/>
  <c r="Z6" i="18"/>
  <c r="R6" i="18"/>
  <c r="J6" i="18"/>
  <c r="AG6" i="18"/>
  <c r="Y6" i="18"/>
  <c r="I6" i="18"/>
  <c r="AB6" i="18"/>
  <c r="J4" i="18"/>
  <c r="T4" i="18"/>
  <c r="AC4" i="18"/>
  <c r="AQ5" i="18"/>
  <c r="AU5" i="18" s="1"/>
  <c r="AO5" i="19" s="1"/>
  <c r="T6" i="18"/>
  <c r="AD6" i="18"/>
  <c r="K8" i="18"/>
  <c r="U8" i="18"/>
  <c r="AE8" i="18"/>
  <c r="L10" i="18"/>
  <c r="W10" i="18"/>
  <c r="T12" i="18"/>
  <c r="AE12" i="18"/>
  <c r="O14" i="18"/>
  <c r="AA16" i="18"/>
  <c r="S16" i="18"/>
  <c r="K16" i="18"/>
  <c r="AH16" i="18"/>
  <c r="Z16" i="18"/>
  <c r="R16" i="18"/>
  <c r="J16" i="18"/>
  <c r="AG16" i="18"/>
  <c r="Y16" i="18"/>
  <c r="I16" i="18"/>
  <c r="AF16" i="18"/>
  <c r="AK16" i="18" s="1"/>
  <c r="X16" i="18"/>
  <c r="P16" i="18"/>
  <c r="U16" i="18"/>
  <c r="AS16" i="18"/>
  <c r="AU16" i="18" s="1"/>
  <c r="AO16" i="19" s="1"/>
  <c r="V18" i="18"/>
  <c r="V20" i="18"/>
  <c r="L22" i="18"/>
  <c r="AB22" i="18"/>
  <c r="AU26" i="18"/>
  <c r="AO26" i="19" s="1"/>
  <c r="AU33" i="18"/>
  <c r="AO33" i="19" s="1"/>
  <c r="K4" i="18"/>
  <c r="U4" i="18"/>
  <c r="AD4" i="18"/>
  <c r="K6" i="18"/>
  <c r="U6" i="18"/>
  <c r="AE6" i="18"/>
  <c r="L8" i="18"/>
  <c r="V8" i="18"/>
  <c r="AF8" i="18"/>
  <c r="AK8" i="18" s="1"/>
  <c r="M10" i="18"/>
  <c r="AA10" i="18"/>
  <c r="AQ11" i="18"/>
  <c r="AU11" i="18" s="1"/>
  <c r="AO11" i="19" s="1"/>
  <c r="M22" i="18"/>
  <c r="AC22" i="18"/>
  <c r="L4" i="18"/>
  <c r="V4" i="18"/>
  <c r="AE4" i="18"/>
  <c r="L6" i="18"/>
  <c r="V6" i="18"/>
  <c r="AF6" i="18"/>
  <c r="AK6" i="18" s="1"/>
  <c r="M8" i="18"/>
  <c r="W8" i="18"/>
  <c r="N10" i="18"/>
  <c r="AB10" i="18"/>
  <c r="AA14" i="18"/>
  <c r="S14" i="18"/>
  <c r="K14" i="18"/>
  <c r="AH14" i="18"/>
  <c r="Z14" i="18"/>
  <c r="R14" i="18"/>
  <c r="J14" i="18"/>
  <c r="AG14" i="18"/>
  <c r="Y14" i="18"/>
  <c r="I14" i="18"/>
  <c r="AF14" i="18"/>
  <c r="AK14" i="18" s="1"/>
  <c r="X14" i="18"/>
  <c r="P14" i="18"/>
  <c r="U14" i="18"/>
  <c r="AS14" i="18"/>
  <c r="AU14" i="18" s="1"/>
  <c r="AO14" i="19" s="1"/>
  <c r="L18" i="18"/>
  <c r="AB18" i="18"/>
  <c r="L20" i="18"/>
  <c r="AB20" i="18"/>
  <c r="N22" i="18"/>
  <c r="AD22" i="18"/>
  <c r="AU31" i="18"/>
  <c r="AO31" i="19" s="1"/>
  <c r="AS48" i="18"/>
  <c r="AU48" i="18" s="1"/>
  <c r="AO48" i="19" s="1"/>
  <c r="N24" i="18"/>
  <c r="V24" i="18"/>
  <c r="AD24" i="18"/>
  <c r="N26" i="18"/>
  <c r="V26" i="18"/>
  <c r="AD26" i="18"/>
  <c r="N28" i="18"/>
  <c r="V28" i="18"/>
  <c r="AD28" i="18"/>
  <c r="N30" i="18"/>
  <c r="V30" i="18"/>
  <c r="AD30" i="18"/>
  <c r="N32" i="18"/>
  <c r="V32" i="18"/>
  <c r="AD32" i="18"/>
  <c r="N34" i="18"/>
  <c r="V34" i="18"/>
  <c r="AD34" i="18"/>
  <c r="N36" i="18"/>
  <c r="V36" i="18"/>
  <c r="AD36" i="18"/>
  <c r="N38" i="18"/>
  <c r="V38" i="18"/>
  <c r="AD38" i="18"/>
  <c r="N40" i="18"/>
  <c r="V40" i="18"/>
  <c r="AD40" i="18"/>
  <c r="O24" i="18"/>
  <c r="W24" i="18"/>
  <c r="AE24" i="18"/>
  <c r="O26" i="18"/>
  <c r="W26" i="18"/>
  <c r="AE26" i="18"/>
  <c r="O28" i="18"/>
  <c r="W28" i="18"/>
  <c r="AE28" i="18"/>
  <c r="O30" i="18"/>
  <c r="W30" i="18"/>
  <c r="AE30" i="18"/>
  <c r="O32" i="18"/>
  <c r="W32" i="18"/>
  <c r="AE32" i="18"/>
  <c r="O34" i="18"/>
  <c r="W34" i="18"/>
  <c r="AE34" i="18"/>
  <c r="O36" i="18"/>
  <c r="W36" i="18"/>
  <c r="AE36" i="18"/>
  <c r="O38" i="18"/>
  <c r="W38" i="18"/>
  <c r="AE38" i="18"/>
  <c r="O40" i="18"/>
  <c r="W40" i="18"/>
  <c r="AE40" i="18"/>
  <c r="AC51" i="18"/>
  <c r="U51" i="18"/>
  <c r="M51" i="18"/>
  <c r="AA51" i="18"/>
  <c r="S51" i="18"/>
  <c r="K51" i="18"/>
  <c r="AH51" i="18"/>
  <c r="Z51" i="18"/>
  <c r="R51" i="18"/>
  <c r="J51" i="18"/>
  <c r="AE51" i="18"/>
  <c r="T21" i="18"/>
  <c r="AB21" i="18"/>
  <c r="L23" i="18"/>
  <c r="T23" i="18"/>
  <c r="AB23" i="18"/>
  <c r="P24" i="18"/>
  <c r="X24" i="18"/>
  <c r="AF24" i="18"/>
  <c r="AK24" i="18" s="1"/>
  <c r="L25" i="18"/>
  <c r="T25" i="18"/>
  <c r="AB25" i="18"/>
  <c r="P26" i="18"/>
  <c r="X26" i="18"/>
  <c r="AF26" i="18"/>
  <c r="AK26" i="18" s="1"/>
  <c r="L27" i="18"/>
  <c r="T27" i="18"/>
  <c r="AB27" i="18"/>
  <c r="P28" i="18"/>
  <c r="AJ28" i="18" s="1"/>
  <c r="X28" i="18"/>
  <c r="AF28" i="18"/>
  <c r="AK28" i="18" s="1"/>
  <c r="L29" i="18"/>
  <c r="T29" i="18"/>
  <c r="AB29" i="18"/>
  <c r="P30" i="18"/>
  <c r="AJ30" i="18" s="1"/>
  <c r="X30" i="18"/>
  <c r="AF30" i="18"/>
  <c r="AK30" i="18" s="1"/>
  <c r="L31" i="18"/>
  <c r="T31" i="18"/>
  <c r="AB31" i="18"/>
  <c r="P32" i="18"/>
  <c r="X32" i="18"/>
  <c r="AF32" i="18"/>
  <c r="AK32" i="18" s="1"/>
  <c r="L33" i="18"/>
  <c r="T33" i="18"/>
  <c r="AB33" i="18"/>
  <c r="P34" i="18"/>
  <c r="AJ34" i="18" s="1"/>
  <c r="X34" i="18"/>
  <c r="AF34" i="18"/>
  <c r="AK34" i="18" s="1"/>
  <c r="L35" i="18"/>
  <c r="T35" i="18"/>
  <c r="AB35" i="18"/>
  <c r="P36" i="18"/>
  <c r="AJ36" i="18" s="1"/>
  <c r="X36" i="18"/>
  <c r="AF36" i="18"/>
  <c r="AK36" i="18" s="1"/>
  <c r="L37" i="18"/>
  <c r="T37" i="18"/>
  <c r="AB37" i="18"/>
  <c r="P38" i="18"/>
  <c r="X38" i="18"/>
  <c r="AF38" i="18"/>
  <c r="AK38" i="18" s="1"/>
  <c r="L39" i="18"/>
  <c r="T39" i="18"/>
  <c r="AB39" i="18"/>
  <c r="P40" i="18"/>
  <c r="AJ40" i="18" s="1"/>
  <c r="X40" i="18"/>
  <c r="AF40" i="18"/>
  <c r="AK40" i="18" s="1"/>
  <c r="L41" i="18"/>
  <c r="W41" i="18"/>
  <c r="AG41" i="18"/>
  <c r="W43" i="18"/>
  <c r="N45" i="18"/>
  <c r="X45" i="18"/>
  <c r="O47" i="18"/>
  <c r="AC49" i="18"/>
  <c r="U49" i="18"/>
  <c r="M49" i="18"/>
  <c r="AH49" i="18"/>
  <c r="Z49" i="18"/>
  <c r="R49" i="18"/>
  <c r="J49" i="18"/>
  <c r="P49" i="18"/>
  <c r="AJ49" i="18" s="1"/>
  <c r="AA49" i="18"/>
  <c r="T51" i="18"/>
  <c r="AF51" i="18"/>
  <c r="AK51" i="18" s="1"/>
  <c r="AC55" i="18"/>
  <c r="U55" i="18"/>
  <c r="M55" i="18"/>
  <c r="AB55" i="18"/>
  <c r="T55" i="18"/>
  <c r="L55" i="18"/>
  <c r="AA55" i="18"/>
  <c r="S55" i="18"/>
  <c r="K55" i="18"/>
  <c r="AH55" i="18"/>
  <c r="Z55" i="18"/>
  <c r="R55" i="18"/>
  <c r="J55" i="18"/>
  <c r="AG55" i="18"/>
  <c r="Y55" i="18"/>
  <c r="I55" i="18"/>
  <c r="AF55" i="18"/>
  <c r="AK55" i="18" s="1"/>
  <c r="X55" i="18"/>
  <c r="P55" i="18"/>
  <c r="AJ55" i="18" s="1"/>
  <c r="AE55" i="18"/>
  <c r="M5" i="18"/>
  <c r="U5" i="18"/>
  <c r="AC5" i="18"/>
  <c r="M7" i="18"/>
  <c r="U7" i="18"/>
  <c r="AC7" i="18"/>
  <c r="M9" i="18"/>
  <c r="U9" i="18"/>
  <c r="AC9" i="18"/>
  <c r="M11" i="18"/>
  <c r="U11" i="18"/>
  <c r="AC11" i="18"/>
  <c r="M13" i="18"/>
  <c r="U13" i="18"/>
  <c r="AC13" i="18"/>
  <c r="M15" i="18"/>
  <c r="U15" i="18"/>
  <c r="AC15" i="18"/>
  <c r="M17" i="18"/>
  <c r="U17" i="18"/>
  <c r="AC17" i="18"/>
  <c r="M19" i="18"/>
  <c r="U19" i="18"/>
  <c r="AC19" i="18"/>
  <c r="M21" i="18"/>
  <c r="U21" i="18"/>
  <c r="AC21" i="18"/>
  <c r="M23" i="18"/>
  <c r="U23" i="18"/>
  <c r="AC23" i="18"/>
  <c r="I24" i="18"/>
  <c r="Y24" i="18"/>
  <c r="AG24" i="18"/>
  <c r="M25" i="18"/>
  <c r="U25" i="18"/>
  <c r="AC25" i="18"/>
  <c r="I26" i="18"/>
  <c r="Y26" i="18"/>
  <c r="AG26" i="18"/>
  <c r="M27" i="18"/>
  <c r="U27" i="18"/>
  <c r="AC27" i="18"/>
  <c r="I28" i="18"/>
  <c r="Y28" i="18"/>
  <c r="AG28" i="18"/>
  <c r="M29" i="18"/>
  <c r="U29" i="18"/>
  <c r="AC29" i="18"/>
  <c r="I30" i="18"/>
  <c r="Y30" i="18"/>
  <c r="AG30" i="18"/>
  <c r="M31" i="18"/>
  <c r="U31" i="18"/>
  <c r="AC31" i="18"/>
  <c r="I32" i="18"/>
  <c r="Y32" i="18"/>
  <c r="AG32" i="18"/>
  <c r="M33" i="18"/>
  <c r="U33" i="18"/>
  <c r="AC33" i="18"/>
  <c r="I34" i="18"/>
  <c r="Y34" i="18"/>
  <c r="AG34" i="18"/>
  <c r="M35" i="18"/>
  <c r="U35" i="18"/>
  <c r="AC35" i="18"/>
  <c r="I36" i="18"/>
  <c r="Y36" i="18"/>
  <c r="AG36" i="18"/>
  <c r="M37" i="18"/>
  <c r="U37" i="18"/>
  <c r="AC37" i="18"/>
  <c r="I38" i="18"/>
  <c r="Y38" i="18"/>
  <c r="AG38" i="18"/>
  <c r="M39" i="18"/>
  <c r="U39" i="18"/>
  <c r="AC39" i="18"/>
  <c r="I40" i="18"/>
  <c r="Y40" i="18"/>
  <c r="AG40" i="18"/>
  <c r="N41" i="18"/>
  <c r="AQ43" i="18"/>
  <c r="AU43" i="18" s="1"/>
  <c r="AO43" i="19" s="1"/>
  <c r="O45" i="18"/>
  <c r="AC47" i="18"/>
  <c r="U47" i="18"/>
  <c r="M47" i="18"/>
  <c r="AH47" i="18"/>
  <c r="Z47" i="18"/>
  <c r="R47" i="18"/>
  <c r="J47" i="18"/>
  <c r="P47" i="18"/>
  <c r="AJ47" i="18" s="1"/>
  <c r="AA47" i="18"/>
  <c r="AB49" i="18"/>
  <c r="V51" i="18"/>
  <c r="AG51" i="18"/>
  <c r="AC53" i="18"/>
  <c r="U53" i="18"/>
  <c r="M53" i="18"/>
  <c r="AB53" i="18"/>
  <c r="T53" i="18"/>
  <c r="L53" i="18"/>
  <c r="AA53" i="18"/>
  <c r="S53" i="18"/>
  <c r="K53" i="18"/>
  <c r="AH53" i="18"/>
  <c r="Z53" i="18"/>
  <c r="R53" i="18"/>
  <c r="J53" i="18"/>
  <c r="AF53" i="18"/>
  <c r="AK53" i="18" s="1"/>
  <c r="X53" i="18"/>
  <c r="P53" i="18"/>
  <c r="AJ53" i="18" s="1"/>
  <c r="W53" i="18"/>
  <c r="N5" i="18"/>
  <c r="V5" i="18"/>
  <c r="N7" i="18"/>
  <c r="V7" i="18"/>
  <c r="N9" i="18"/>
  <c r="V9" i="18"/>
  <c r="N11" i="18"/>
  <c r="V11" i="18"/>
  <c r="N13" i="18"/>
  <c r="V13" i="18"/>
  <c r="N15" i="18"/>
  <c r="V15" i="18"/>
  <c r="N17" i="18"/>
  <c r="V17" i="18"/>
  <c r="N19" i="18"/>
  <c r="V19" i="18"/>
  <c r="N21" i="18"/>
  <c r="V21" i="18"/>
  <c r="N23" i="18"/>
  <c r="V23" i="18"/>
  <c r="J24" i="18"/>
  <c r="R24" i="18"/>
  <c r="Z24" i="18"/>
  <c r="AH24" i="18"/>
  <c r="N25" i="18"/>
  <c r="V25" i="18"/>
  <c r="J26" i="18"/>
  <c r="R26" i="18"/>
  <c r="Z26" i="18"/>
  <c r="AH26" i="18"/>
  <c r="N27" i="18"/>
  <c r="V27" i="18"/>
  <c r="J28" i="18"/>
  <c r="R28" i="18"/>
  <c r="Z28" i="18"/>
  <c r="AH28" i="18"/>
  <c r="N29" i="18"/>
  <c r="V29" i="18"/>
  <c r="AD29" i="18"/>
  <c r="J30" i="18"/>
  <c r="R30" i="18"/>
  <c r="Z30" i="18"/>
  <c r="AH30" i="18"/>
  <c r="N31" i="18"/>
  <c r="V31" i="18"/>
  <c r="AD31" i="18"/>
  <c r="J32" i="18"/>
  <c r="R32" i="18"/>
  <c r="Z32" i="18"/>
  <c r="AH32" i="18"/>
  <c r="N33" i="18"/>
  <c r="V33" i="18"/>
  <c r="AD33" i="18"/>
  <c r="J34" i="18"/>
  <c r="R34" i="18"/>
  <c r="Z34" i="18"/>
  <c r="AH34" i="18"/>
  <c r="N35" i="18"/>
  <c r="V35" i="18"/>
  <c r="AD35" i="18"/>
  <c r="J36" i="18"/>
  <c r="R36" i="18"/>
  <c r="Z36" i="18"/>
  <c r="AH36" i="18"/>
  <c r="N37" i="18"/>
  <c r="V37" i="18"/>
  <c r="AD37" i="18"/>
  <c r="J38" i="18"/>
  <c r="R38" i="18"/>
  <c r="Z38" i="18"/>
  <c r="AH38" i="18"/>
  <c r="N39" i="18"/>
  <c r="V39" i="18"/>
  <c r="AD39" i="18"/>
  <c r="J40" i="18"/>
  <c r="R40" i="18"/>
  <c r="Z40" i="18"/>
  <c r="AH40" i="18"/>
  <c r="AC41" i="18"/>
  <c r="U41" i="18"/>
  <c r="M41" i="18"/>
  <c r="AH41" i="18"/>
  <c r="Z41" i="18"/>
  <c r="R41" i="18"/>
  <c r="O41" i="18"/>
  <c r="Y41" i="18"/>
  <c r="AC45" i="18"/>
  <c r="U45" i="18"/>
  <c r="M45" i="18"/>
  <c r="AH45" i="18"/>
  <c r="Z45" i="18"/>
  <c r="R45" i="18"/>
  <c r="J45" i="18"/>
  <c r="P45" i="18"/>
  <c r="AA45" i="18"/>
  <c r="AB47" i="18"/>
  <c r="S49" i="18"/>
  <c r="AD49" i="18"/>
  <c r="AU50" i="18"/>
  <c r="AO50" i="19" s="1"/>
  <c r="I51" i="18"/>
  <c r="W51" i="18"/>
  <c r="Y53" i="18"/>
  <c r="K24" i="18"/>
  <c r="S24" i="18"/>
  <c r="K26" i="18"/>
  <c r="S26" i="18"/>
  <c r="K28" i="18"/>
  <c r="AV28" i="18" s="1"/>
  <c r="S28" i="18"/>
  <c r="W29" i="18"/>
  <c r="K30" i="18"/>
  <c r="S30" i="18"/>
  <c r="O31" i="18"/>
  <c r="W31" i="18"/>
  <c r="K32" i="18"/>
  <c r="S32" i="18"/>
  <c r="O33" i="18"/>
  <c r="W33" i="18"/>
  <c r="K34" i="18"/>
  <c r="S34" i="18"/>
  <c r="O35" i="18"/>
  <c r="W35" i="18"/>
  <c r="K36" i="18"/>
  <c r="S36" i="18"/>
  <c r="O37" i="18"/>
  <c r="W37" i="18"/>
  <c r="K38" i="18"/>
  <c r="S38" i="18"/>
  <c r="O39" i="18"/>
  <c r="W39" i="18"/>
  <c r="K40" i="18"/>
  <c r="S40" i="18"/>
  <c r="P41" i="18"/>
  <c r="AJ41" i="18" s="1"/>
  <c r="AA41" i="18"/>
  <c r="AC43" i="18"/>
  <c r="U43" i="18"/>
  <c r="M43" i="18"/>
  <c r="AH43" i="18"/>
  <c r="Z43" i="18"/>
  <c r="R43" i="18"/>
  <c r="J43" i="18"/>
  <c r="P43" i="18"/>
  <c r="AJ43" i="18" s="1"/>
  <c r="AA43" i="18"/>
  <c r="AB45" i="18"/>
  <c r="S47" i="18"/>
  <c r="AD47" i="18"/>
  <c r="I49" i="18"/>
  <c r="T49" i="18"/>
  <c r="AE49" i="18"/>
  <c r="L51" i="18"/>
  <c r="X51" i="18"/>
  <c r="AD53" i="18"/>
  <c r="N55" i="18"/>
  <c r="AC60" i="18"/>
  <c r="U60" i="18"/>
  <c r="M60" i="18"/>
  <c r="AG60" i="18"/>
  <c r="Y60" i="18"/>
  <c r="I60" i="18"/>
  <c r="AE60" i="18"/>
  <c r="W60" i="18"/>
  <c r="P60" i="18"/>
  <c r="AJ60" i="18" s="1"/>
  <c r="AB60" i="18"/>
  <c r="AC68" i="18"/>
  <c r="U68" i="18"/>
  <c r="M68" i="18"/>
  <c r="AH68" i="18"/>
  <c r="Z68" i="18"/>
  <c r="R68" i="18"/>
  <c r="J68" i="18"/>
  <c r="AG68" i="18"/>
  <c r="Y68" i="18"/>
  <c r="I68" i="18"/>
  <c r="AE68" i="18"/>
  <c r="W68" i="18"/>
  <c r="O68" i="18"/>
  <c r="T68" i="18"/>
  <c r="S76" i="18"/>
  <c r="AH78" i="18"/>
  <c r="Z78" i="18"/>
  <c r="R78" i="18"/>
  <c r="J78" i="18"/>
  <c r="AG78" i="18"/>
  <c r="Y78" i="18"/>
  <c r="I78" i="18"/>
  <c r="AA78" i="18"/>
  <c r="O78" i="18"/>
  <c r="X78" i="18"/>
  <c r="N78" i="18"/>
  <c r="AF78" i="18"/>
  <c r="AK78" i="18" s="1"/>
  <c r="V78" i="18"/>
  <c r="L78" i="18"/>
  <c r="AE78" i="18"/>
  <c r="U78" i="18"/>
  <c r="K78" i="18"/>
  <c r="AD78" i="18"/>
  <c r="T78" i="18"/>
  <c r="AC78" i="18"/>
  <c r="S78" i="18"/>
  <c r="K57" i="18"/>
  <c r="T57" i="18"/>
  <c r="AC57" i="18"/>
  <c r="K58" i="18"/>
  <c r="V58" i="18"/>
  <c r="AF58" i="18"/>
  <c r="AK58" i="18" s="1"/>
  <c r="O59" i="18"/>
  <c r="S60" i="18"/>
  <c r="AF60" i="18"/>
  <c r="AK60" i="18" s="1"/>
  <c r="P61" i="18"/>
  <c r="AJ61" i="18" s="1"/>
  <c r="L64" i="18"/>
  <c r="AB64" i="18"/>
  <c r="X68" i="18"/>
  <c r="AC72" i="18"/>
  <c r="U72" i="18"/>
  <c r="M72" i="18"/>
  <c r="AH72" i="18"/>
  <c r="Z72" i="18"/>
  <c r="R72" i="18"/>
  <c r="J72" i="18"/>
  <c r="AG72" i="18"/>
  <c r="Y72" i="18"/>
  <c r="I72" i="18"/>
  <c r="AF72" i="18"/>
  <c r="AK72" i="18" s="1"/>
  <c r="X72" i="18"/>
  <c r="P72" i="18"/>
  <c r="AJ72" i="18" s="1"/>
  <c r="AE72" i="18"/>
  <c r="W72" i="18"/>
  <c r="O72" i="18"/>
  <c r="V72" i="18"/>
  <c r="AG59" i="18"/>
  <c r="Y59" i="18"/>
  <c r="I59" i="18"/>
  <c r="AC59" i="18"/>
  <c r="U59" i="18"/>
  <c r="M59" i="18"/>
  <c r="P59" i="18"/>
  <c r="AA59" i="18"/>
  <c r="J60" i="18"/>
  <c r="T60" i="18"/>
  <c r="AH60" i="18"/>
  <c r="AG61" i="18"/>
  <c r="Y61" i="18"/>
  <c r="I61" i="18"/>
  <c r="AC61" i="18"/>
  <c r="U61" i="18"/>
  <c r="M61" i="18"/>
  <c r="AA61" i="18"/>
  <c r="S61" i="18"/>
  <c r="K61" i="18"/>
  <c r="R61" i="18"/>
  <c r="AE61" i="18"/>
  <c r="N64" i="18"/>
  <c r="AD64" i="18"/>
  <c r="AC66" i="18"/>
  <c r="U66" i="18"/>
  <c r="M66" i="18"/>
  <c r="AH66" i="18"/>
  <c r="Z66" i="18"/>
  <c r="R66" i="18"/>
  <c r="J66" i="18"/>
  <c r="AG66" i="18"/>
  <c r="Y66" i="18"/>
  <c r="I66" i="18"/>
  <c r="AE66" i="18"/>
  <c r="W66" i="18"/>
  <c r="O66" i="18"/>
  <c r="T66" i="18"/>
  <c r="K68" i="18"/>
  <c r="AA68" i="18"/>
  <c r="AH76" i="18"/>
  <c r="AG76" i="18"/>
  <c r="AC76" i="18"/>
  <c r="U76" i="18"/>
  <c r="M76" i="18"/>
  <c r="AB76" i="18"/>
  <c r="T76" i="18"/>
  <c r="L76" i="18"/>
  <c r="Z76" i="18"/>
  <c r="R76" i="18"/>
  <c r="J76" i="18"/>
  <c r="Y76" i="18"/>
  <c r="I76" i="18"/>
  <c r="AF76" i="18"/>
  <c r="AK76" i="18" s="1"/>
  <c r="X76" i="18"/>
  <c r="P76" i="18"/>
  <c r="AJ76" i="18" s="1"/>
  <c r="AE76" i="18"/>
  <c r="W76" i="18"/>
  <c r="O76" i="18"/>
  <c r="AD76" i="18"/>
  <c r="N42" i="18"/>
  <c r="V42" i="18"/>
  <c r="AD42" i="18"/>
  <c r="N44" i="18"/>
  <c r="V44" i="18"/>
  <c r="AD44" i="18"/>
  <c r="N46" i="18"/>
  <c r="V46" i="18"/>
  <c r="AD46" i="18"/>
  <c r="N48" i="18"/>
  <c r="V48" i="18"/>
  <c r="AD48" i="18"/>
  <c r="N50" i="18"/>
  <c r="V50" i="18"/>
  <c r="AD50" i="18"/>
  <c r="N52" i="18"/>
  <c r="V52" i="18"/>
  <c r="AD52" i="18"/>
  <c r="N54" i="18"/>
  <c r="V54" i="18"/>
  <c r="AD54" i="18"/>
  <c r="AC56" i="18"/>
  <c r="U56" i="18"/>
  <c r="N56" i="18"/>
  <c r="W56" i="18"/>
  <c r="AF56" i="18"/>
  <c r="AK56" i="18" s="1"/>
  <c r="M57" i="18"/>
  <c r="V57" i="18"/>
  <c r="AE57" i="18"/>
  <c r="N58" i="18"/>
  <c r="X58" i="18"/>
  <c r="R59" i="18"/>
  <c r="AB59" i="18"/>
  <c r="K60" i="18"/>
  <c r="V60" i="18"/>
  <c r="T61" i="18"/>
  <c r="AF61" i="18"/>
  <c r="AK61" i="18" s="1"/>
  <c r="P62" i="18"/>
  <c r="P64" i="18"/>
  <c r="AF64" i="18"/>
  <c r="AK64" i="18" s="1"/>
  <c r="V66" i="18"/>
  <c r="L68" i="18"/>
  <c r="AB68" i="18"/>
  <c r="AB72" i="18"/>
  <c r="AC74" i="18"/>
  <c r="U74" i="18"/>
  <c r="M74" i="18"/>
  <c r="AB74" i="18"/>
  <c r="T74" i="18"/>
  <c r="L74" i="18"/>
  <c r="AH74" i="18"/>
  <c r="Z74" i="18"/>
  <c r="R74" i="18"/>
  <c r="J74" i="18"/>
  <c r="AG74" i="18"/>
  <c r="Y74" i="18"/>
  <c r="I74" i="18"/>
  <c r="AF74" i="18"/>
  <c r="AK74" i="18" s="1"/>
  <c r="X74" i="18"/>
  <c r="P74" i="18"/>
  <c r="AJ74" i="18" s="1"/>
  <c r="AE74" i="18"/>
  <c r="W74" i="18"/>
  <c r="O74" i="18"/>
  <c r="AD74" i="18"/>
  <c r="M78" i="18"/>
  <c r="N57" i="18"/>
  <c r="W57" i="18"/>
  <c r="O58" i="18"/>
  <c r="S59" i="18"/>
  <c r="AD59" i="18"/>
  <c r="L60" i="18"/>
  <c r="X60" i="18"/>
  <c r="V61" i="18"/>
  <c r="AH61" i="18"/>
  <c r="AC62" i="18"/>
  <c r="U62" i="18"/>
  <c r="M62" i="18"/>
  <c r="AG62" i="18"/>
  <c r="Y62" i="18"/>
  <c r="I62" i="18"/>
  <c r="AE62" i="18"/>
  <c r="W62" i="18"/>
  <c r="O62" i="18"/>
  <c r="R62" i="18"/>
  <c r="AD62" i="18"/>
  <c r="X66" i="18"/>
  <c r="N68" i="18"/>
  <c r="AD68" i="18"/>
  <c r="AC70" i="18"/>
  <c r="U70" i="18"/>
  <c r="M70" i="18"/>
  <c r="AH70" i="18"/>
  <c r="Z70" i="18"/>
  <c r="R70" i="18"/>
  <c r="J70" i="18"/>
  <c r="AG70" i="18"/>
  <c r="Y70" i="18"/>
  <c r="I70" i="18"/>
  <c r="AE70" i="18"/>
  <c r="W70" i="18"/>
  <c r="O70" i="18"/>
  <c r="T70" i="18"/>
  <c r="K72" i="18"/>
  <c r="AD72" i="18"/>
  <c r="P78" i="18"/>
  <c r="AJ78" i="18" s="1"/>
  <c r="AG57" i="18"/>
  <c r="Y57" i="18"/>
  <c r="I57" i="18"/>
  <c r="O57" i="18"/>
  <c r="X57" i="18"/>
  <c r="AH57" i="18"/>
  <c r="AC58" i="18"/>
  <c r="U58" i="18"/>
  <c r="M58" i="18"/>
  <c r="AG58" i="18"/>
  <c r="Y58" i="18"/>
  <c r="I58" i="18"/>
  <c r="P58" i="18"/>
  <c r="AJ58" i="18" s="1"/>
  <c r="AA58" i="18"/>
  <c r="J59" i="18"/>
  <c r="T59" i="18"/>
  <c r="AE59" i="18"/>
  <c r="N60" i="18"/>
  <c r="Z60" i="18"/>
  <c r="J61" i="18"/>
  <c r="W61" i="18"/>
  <c r="AC64" i="18"/>
  <c r="U64" i="18"/>
  <c r="M64" i="18"/>
  <c r="AH64" i="18"/>
  <c r="Z64" i="18"/>
  <c r="R64" i="18"/>
  <c r="J64" i="18"/>
  <c r="AG64" i="18"/>
  <c r="Y64" i="18"/>
  <c r="I64" i="18"/>
  <c r="AE64" i="18"/>
  <c r="W64" i="18"/>
  <c r="O64" i="18"/>
  <c r="T64" i="18"/>
  <c r="P68" i="18"/>
  <c r="AJ68" i="18" s="1"/>
  <c r="AF68" i="18"/>
  <c r="AK68" i="18" s="1"/>
  <c r="I42" i="18"/>
  <c r="Y42" i="18"/>
  <c r="I44" i="18"/>
  <c r="Y44" i="18"/>
  <c r="I46" i="18"/>
  <c r="AV46" i="18" s="1"/>
  <c r="Y46" i="18"/>
  <c r="I48" i="18"/>
  <c r="Y48" i="18"/>
  <c r="I50" i="18"/>
  <c r="Y50" i="18"/>
  <c r="I52" i="18"/>
  <c r="Y52" i="18"/>
  <c r="I54" i="18"/>
  <c r="Y54" i="18"/>
  <c r="I56" i="18"/>
  <c r="Z56" i="18"/>
  <c r="P57" i="18"/>
  <c r="Z57" i="18"/>
  <c r="R58" i="18"/>
  <c r="AB58" i="18"/>
  <c r="K59" i="18"/>
  <c r="V59" i="18"/>
  <c r="AF59" i="18"/>
  <c r="AK59" i="18" s="1"/>
  <c r="O60" i="18"/>
  <c r="AA60" i="18"/>
  <c r="L61" i="18"/>
  <c r="X61" i="18"/>
  <c r="T62" i="18"/>
  <c r="AH62" i="18"/>
  <c r="V64" i="18"/>
  <c r="L66" i="18"/>
  <c r="AB66" i="18"/>
  <c r="S68" i="18"/>
  <c r="X70" i="18"/>
  <c r="N72" i="18"/>
  <c r="N76" i="18"/>
  <c r="AB78" i="18"/>
  <c r="K63" i="18"/>
  <c r="S63" i="18"/>
  <c r="AA63" i="18"/>
  <c r="K65" i="18"/>
  <c r="S65" i="18"/>
  <c r="AA65" i="18"/>
  <c r="K67" i="18"/>
  <c r="S67" i="18"/>
  <c r="AA67" i="18"/>
  <c r="K69" i="18"/>
  <c r="S69" i="18"/>
  <c r="AA69" i="18"/>
  <c r="K71" i="18"/>
  <c r="S71" i="18"/>
  <c r="AA71" i="18"/>
  <c r="K73" i="18"/>
  <c r="S73" i="18"/>
  <c r="AA73" i="18"/>
  <c r="K75" i="18"/>
  <c r="S75" i="18"/>
  <c r="AA75" i="18"/>
  <c r="O80" i="18"/>
  <c r="M82" i="18"/>
  <c r="W82" i="18"/>
  <c r="K84" i="18"/>
  <c r="W84" i="18"/>
  <c r="AH88" i="18"/>
  <c r="Z88" i="18"/>
  <c r="R88" i="18"/>
  <c r="J88" i="18"/>
  <c r="AG88" i="18"/>
  <c r="Y88" i="18"/>
  <c r="I88" i="18"/>
  <c r="AF88" i="18"/>
  <c r="AK88" i="18" s="1"/>
  <c r="X88" i="18"/>
  <c r="P88" i="18"/>
  <c r="AB88" i="18"/>
  <c r="T88" i="18"/>
  <c r="L88" i="18"/>
  <c r="U88" i="18"/>
  <c r="AH80" i="18"/>
  <c r="Z80" i="18"/>
  <c r="R80" i="18"/>
  <c r="J80" i="18"/>
  <c r="AG80" i="18"/>
  <c r="Y80" i="18"/>
  <c r="I80" i="18"/>
  <c r="P80" i="18"/>
  <c r="AJ80" i="18" s="1"/>
  <c r="AB80" i="18"/>
  <c r="N82" i="18"/>
  <c r="X82" i="18"/>
  <c r="M84" i="18"/>
  <c r="X84" i="18"/>
  <c r="M63" i="18"/>
  <c r="U63" i="18"/>
  <c r="AC63" i="18"/>
  <c r="M65" i="18"/>
  <c r="U65" i="18"/>
  <c r="AC65" i="18"/>
  <c r="M67" i="18"/>
  <c r="U67" i="18"/>
  <c r="AC67" i="18"/>
  <c r="M69" i="18"/>
  <c r="U69" i="18"/>
  <c r="AC69" i="18"/>
  <c r="M71" i="18"/>
  <c r="U71" i="18"/>
  <c r="AC71" i="18"/>
  <c r="M73" i="18"/>
  <c r="U73" i="18"/>
  <c r="AC73" i="18"/>
  <c r="M75" i="18"/>
  <c r="U75" i="18"/>
  <c r="AC75" i="18"/>
  <c r="S80" i="18"/>
  <c r="AC80" i="18"/>
  <c r="O82" i="18"/>
  <c r="N84" i="18"/>
  <c r="AA84" i="18"/>
  <c r="O86" i="18"/>
  <c r="W88" i="18"/>
  <c r="O90" i="18"/>
  <c r="N63" i="18"/>
  <c r="V63" i="18"/>
  <c r="AD63" i="18"/>
  <c r="N65" i="18"/>
  <c r="V65" i="18"/>
  <c r="AD65" i="18"/>
  <c r="N67" i="18"/>
  <c r="V67" i="18"/>
  <c r="AD67" i="18"/>
  <c r="N69" i="18"/>
  <c r="V69" i="18"/>
  <c r="AD69" i="18"/>
  <c r="N71" i="18"/>
  <c r="V71" i="18"/>
  <c r="AD71" i="18"/>
  <c r="N73" i="18"/>
  <c r="V73" i="18"/>
  <c r="AD73" i="18"/>
  <c r="N75" i="18"/>
  <c r="V75" i="18"/>
  <c r="AD75" i="18"/>
  <c r="T80" i="18"/>
  <c r="AD80" i="18"/>
  <c r="AH82" i="18"/>
  <c r="Z82" i="18"/>
  <c r="R82" i="18"/>
  <c r="J82" i="18"/>
  <c r="AG82" i="18"/>
  <c r="Y82" i="18"/>
  <c r="I82" i="18"/>
  <c r="P82" i="18"/>
  <c r="AJ82" i="18" s="1"/>
  <c r="AB82" i="18"/>
  <c r="O84" i="18"/>
  <c r="AC84" i="18"/>
  <c r="S82" i="18"/>
  <c r="AC82" i="18"/>
  <c r="P84" i="18"/>
  <c r="AJ84" i="18" s="1"/>
  <c r="AH86" i="18"/>
  <c r="Z86" i="18"/>
  <c r="R86" i="18"/>
  <c r="J86" i="18"/>
  <c r="AG86" i="18"/>
  <c r="Y86" i="18"/>
  <c r="I86" i="18"/>
  <c r="AF86" i="18"/>
  <c r="AK86" i="18" s="1"/>
  <c r="X86" i="18"/>
  <c r="P86" i="18"/>
  <c r="AJ86" i="18" s="1"/>
  <c r="AB86" i="18"/>
  <c r="T86" i="18"/>
  <c r="L86" i="18"/>
  <c r="U86" i="18"/>
  <c r="M88" i="18"/>
  <c r="AC88" i="18"/>
  <c r="AH90" i="18"/>
  <c r="Z90" i="18"/>
  <c r="R90" i="18"/>
  <c r="J90" i="18"/>
  <c r="AG90" i="18"/>
  <c r="Y90" i="18"/>
  <c r="I90" i="18"/>
  <c r="AF90" i="18"/>
  <c r="AK90" i="18" s="1"/>
  <c r="X90" i="18"/>
  <c r="P90" i="18"/>
  <c r="AB90" i="18"/>
  <c r="T90" i="18"/>
  <c r="L90" i="18"/>
  <c r="U90" i="18"/>
  <c r="AH84" i="18"/>
  <c r="Z84" i="18"/>
  <c r="R84" i="18"/>
  <c r="J84" i="18"/>
  <c r="AG84" i="18"/>
  <c r="Y84" i="18"/>
  <c r="I84" i="18"/>
  <c r="AB84" i="18"/>
  <c r="T84" i="18"/>
  <c r="L84" i="18"/>
  <c r="S84" i="18"/>
  <c r="AE84" i="18"/>
  <c r="I63" i="18"/>
  <c r="Y63" i="18"/>
  <c r="I65" i="18"/>
  <c r="Y65" i="18"/>
  <c r="I67" i="18"/>
  <c r="Y67" i="18"/>
  <c r="I69" i="18"/>
  <c r="Y69" i="18"/>
  <c r="I71" i="18"/>
  <c r="Y71" i="18"/>
  <c r="I73" i="18"/>
  <c r="Y73" i="18"/>
  <c r="I75" i="18"/>
  <c r="Y75" i="18"/>
  <c r="M80" i="18"/>
  <c r="W80" i="18"/>
  <c r="K82" i="18"/>
  <c r="U82" i="18"/>
  <c r="AE82" i="18"/>
  <c r="U84" i="18"/>
  <c r="AF84" i="18"/>
  <c r="AK84" i="18" s="1"/>
  <c r="W86" i="18"/>
  <c r="O88" i="18"/>
  <c r="AE88" i="18"/>
  <c r="W90" i="18"/>
  <c r="L92" i="18"/>
  <c r="T92" i="18"/>
  <c r="AB92" i="18"/>
  <c r="L94" i="18"/>
  <c r="T94" i="18"/>
  <c r="AB94" i="18"/>
  <c r="L96" i="18"/>
  <c r="T96" i="18"/>
  <c r="AB96" i="18"/>
  <c r="L98" i="18"/>
  <c r="T98" i="18"/>
  <c r="AB98" i="18"/>
  <c r="L100" i="18"/>
  <c r="T100" i="18"/>
  <c r="AB100" i="18"/>
  <c r="M92" i="18"/>
  <c r="U92" i="18"/>
  <c r="AC92" i="18"/>
  <c r="M94" i="18"/>
  <c r="U94" i="18"/>
  <c r="AC94" i="18"/>
  <c r="M96" i="18"/>
  <c r="U96" i="18"/>
  <c r="AC96" i="18"/>
  <c r="M98" i="18"/>
  <c r="U98" i="18"/>
  <c r="AC98" i="18"/>
  <c r="M100" i="18"/>
  <c r="U100" i="18"/>
  <c r="AC100" i="18"/>
  <c r="N92" i="18"/>
  <c r="V92" i="18"/>
  <c r="AD92" i="18"/>
  <c r="N94" i="18"/>
  <c r="V94" i="18"/>
  <c r="AD94" i="18"/>
  <c r="N96" i="18"/>
  <c r="V96" i="18"/>
  <c r="AD96" i="18"/>
  <c r="N98" i="18"/>
  <c r="V98" i="18"/>
  <c r="AD98" i="18"/>
  <c r="N100" i="18"/>
  <c r="V100" i="18"/>
  <c r="AD100" i="18"/>
  <c r="O100" i="18"/>
  <c r="W100" i="18"/>
  <c r="AE100" i="18"/>
  <c r="P92" i="18"/>
  <c r="AJ92" i="18" s="1"/>
  <c r="X92" i="18"/>
  <c r="AF92" i="18"/>
  <c r="AK92" i="18" s="1"/>
  <c r="P94" i="18"/>
  <c r="AJ94" i="18" s="1"/>
  <c r="X94" i="18"/>
  <c r="AF94" i="18"/>
  <c r="AK94" i="18" s="1"/>
  <c r="P96" i="18"/>
  <c r="X96" i="18"/>
  <c r="AF96" i="18"/>
  <c r="AK96" i="18" s="1"/>
  <c r="P98" i="18"/>
  <c r="AJ98" i="18" s="1"/>
  <c r="X98" i="18"/>
  <c r="AF98" i="18"/>
  <c r="AK98" i="18" s="1"/>
  <c r="P100" i="18"/>
  <c r="AJ100" i="18" s="1"/>
  <c r="X100" i="18"/>
  <c r="AF100" i="18"/>
  <c r="AK100" i="18" s="1"/>
  <c r="M77" i="18"/>
  <c r="U77" i="18"/>
  <c r="AC77" i="18"/>
  <c r="M79" i="18"/>
  <c r="U79" i="18"/>
  <c r="AC79" i="18"/>
  <c r="M81" i="18"/>
  <c r="U81" i="18"/>
  <c r="AC81" i="18"/>
  <c r="M83" i="18"/>
  <c r="U83" i="18"/>
  <c r="AC83" i="18"/>
  <c r="M85" i="18"/>
  <c r="U85" i="18"/>
  <c r="AC85" i="18"/>
  <c r="M87" i="18"/>
  <c r="U87" i="18"/>
  <c r="AC87" i="18"/>
  <c r="M89" i="18"/>
  <c r="U89" i="18"/>
  <c r="AC89" i="18"/>
  <c r="M91" i="18"/>
  <c r="U91" i="18"/>
  <c r="AC91" i="18"/>
  <c r="I92" i="18"/>
  <c r="Y92" i="18"/>
  <c r="AG92" i="18"/>
  <c r="M93" i="18"/>
  <c r="U93" i="18"/>
  <c r="AC93" i="18"/>
  <c r="I94" i="18"/>
  <c r="Y94" i="18"/>
  <c r="AG94" i="18"/>
  <c r="M95" i="18"/>
  <c r="U95" i="18"/>
  <c r="AC95" i="18"/>
  <c r="I96" i="18"/>
  <c r="Y96" i="18"/>
  <c r="AG96" i="18"/>
  <c r="M97" i="18"/>
  <c r="U97" i="18"/>
  <c r="AC97" i="18"/>
  <c r="I98" i="18"/>
  <c r="Y98" i="18"/>
  <c r="AG98" i="18"/>
  <c r="M99" i="18"/>
  <c r="U99" i="18"/>
  <c r="AC99" i="18"/>
  <c r="I100" i="18"/>
  <c r="Y100" i="18"/>
  <c r="AG100" i="18"/>
  <c r="N77" i="18"/>
  <c r="V77" i="18"/>
  <c r="N79" i="18"/>
  <c r="V79" i="18"/>
  <c r="N81" i="18"/>
  <c r="V81" i="18"/>
  <c r="N83" i="18"/>
  <c r="V83" i="18"/>
  <c r="N85" i="18"/>
  <c r="V85" i="18"/>
  <c r="N87" i="18"/>
  <c r="V87" i="18"/>
  <c r="N89" i="18"/>
  <c r="V89" i="18"/>
  <c r="N91" i="18"/>
  <c r="V91" i="18"/>
  <c r="J92" i="18"/>
  <c r="R92" i="18"/>
  <c r="Z92" i="18"/>
  <c r="N93" i="18"/>
  <c r="V93" i="18"/>
  <c r="J94" i="18"/>
  <c r="R94" i="18"/>
  <c r="Z94" i="18"/>
  <c r="N95" i="18"/>
  <c r="V95" i="18"/>
  <c r="J96" i="18"/>
  <c r="R96" i="18"/>
  <c r="Z96" i="18"/>
  <c r="N97" i="18"/>
  <c r="V97" i="18"/>
  <c r="J98" i="18"/>
  <c r="R98" i="18"/>
  <c r="Z98" i="18"/>
  <c r="N99" i="18"/>
  <c r="V99" i="18"/>
  <c r="J100" i="18"/>
  <c r="R100" i="18"/>
  <c r="Z100" i="18"/>
  <c r="AJ59" i="18" l="1"/>
  <c r="AJ26" i="18"/>
  <c r="AJ25" i="18"/>
  <c r="AJ23" i="18"/>
  <c r="AJ19" i="18"/>
  <c r="AJ88" i="18"/>
  <c r="AJ64" i="18"/>
  <c r="AJ24" i="18"/>
  <c r="AJ37" i="18"/>
  <c r="AJ57" i="18"/>
  <c r="AJ62" i="18"/>
  <c r="AJ51" i="18"/>
  <c r="AJ22" i="18"/>
  <c r="AJ18" i="18"/>
  <c r="AJ52" i="18"/>
  <c r="AJ32" i="18"/>
  <c r="AJ35" i="18"/>
  <c r="AJ45" i="18"/>
  <c r="AJ75" i="18"/>
  <c r="AJ46" i="18"/>
  <c r="AJ85" i="18"/>
  <c r="AJ79" i="18"/>
  <c r="AJ13" i="18"/>
  <c r="AJ8" i="18"/>
  <c r="AJ9" i="18"/>
  <c r="AJ4" i="18"/>
  <c r="AJ10" i="18"/>
  <c r="AJ39" i="18"/>
  <c r="AV23" i="18"/>
  <c r="AW23" i="18" s="1"/>
  <c r="AX23" i="18" s="1"/>
  <c r="AV49" i="18"/>
  <c r="AV47" i="18"/>
  <c r="AW47" i="18" s="1"/>
  <c r="AX47" i="18" s="1"/>
  <c r="AV52" i="18"/>
  <c r="AU44" i="18"/>
  <c r="AO44" i="19" s="1"/>
  <c r="AV39" i="18"/>
  <c r="AW39" i="18" s="1"/>
  <c r="AX39" i="18" s="1"/>
  <c r="AV30" i="18"/>
  <c r="AV34" i="18"/>
  <c r="AW34" i="18" s="1"/>
  <c r="AX34" i="18" s="1"/>
  <c r="AV18" i="18"/>
  <c r="AW18" i="18" s="1"/>
  <c r="AX18" i="18" s="1"/>
  <c r="AV25" i="18"/>
  <c r="AV37" i="18"/>
  <c r="AW37" i="18" s="1"/>
  <c r="AX37" i="18" s="1"/>
  <c r="AV42" i="18"/>
  <c r="AV32" i="18"/>
  <c r="AW32" i="18" s="1"/>
  <c r="AX32" i="18" s="1"/>
  <c r="AV4" i="18"/>
  <c r="AW4" i="18" s="1"/>
  <c r="AX4" i="18" s="1"/>
  <c r="AJ99" i="18"/>
  <c r="AV10" i="18"/>
  <c r="AW10" i="18" s="1"/>
  <c r="AX10" i="18" s="1"/>
  <c r="AV35" i="18"/>
  <c r="AJ11" i="18"/>
  <c r="AV11" i="18" s="1"/>
  <c r="AW11" i="18" s="1"/>
  <c r="AX11" i="18" s="1"/>
  <c r="AV45" i="18"/>
  <c r="AV22" i="18"/>
  <c r="AW22" i="18" s="1"/>
  <c r="AX22" i="18" s="1"/>
  <c r="AV41" i="18"/>
  <c r="AW41" i="18" s="1"/>
  <c r="AX41" i="18" s="1"/>
  <c r="AV51" i="18"/>
  <c r="AV53" i="18"/>
  <c r="AW53" i="18" s="1"/>
  <c r="AX53" i="18" s="1"/>
  <c r="AJ87" i="18"/>
  <c r="AW35" i="18"/>
  <c r="AX35" i="18" s="1"/>
  <c r="AK20" i="18"/>
  <c r="AJ14" i="18"/>
  <c r="AV14" i="18" s="1"/>
  <c r="AW14" i="18" s="1"/>
  <c r="AX14" i="18" s="1"/>
  <c r="AJ83" i="18"/>
  <c r="AJ48" i="18"/>
  <c r="AV48" i="18" s="1"/>
  <c r="AW48" i="18" s="1"/>
  <c r="AX48" i="18" s="1"/>
  <c r="AJ29" i="18"/>
  <c r="AV29" i="18" s="1"/>
  <c r="AW29" i="18" s="1"/>
  <c r="AX29" i="18" s="1"/>
  <c r="AU36" i="18"/>
  <c r="AO36" i="19" s="1"/>
  <c r="AV24" i="18"/>
  <c r="AW24" i="18" s="1"/>
  <c r="AX24" i="18" s="1"/>
  <c r="AJ7" i="18"/>
  <c r="AV7" i="18" s="1"/>
  <c r="AW7" i="18" s="1"/>
  <c r="AX7" i="18" s="1"/>
  <c r="AV43" i="18"/>
  <c r="AW43" i="18" s="1"/>
  <c r="AX43" i="18" s="1"/>
  <c r="AJ71" i="18"/>
  <c r="AJ54" i="18"/>
  <c r="AJ65" i="18"/>
  <c r="AJ27" i="18"/>
  <c r="AV27" i="18" s="1"/>
  <c r="AW27" i="18" s="1"/>
  <c r="AX27" i="18" s="1"/>
  <c r="AJ96" i="18"/>
  <c r="AJ90" i="18"/>
  <c r="AW49" i="18"/>
  <c r="AX49" i="18" s="1"/>
  <c r="AW51" i="18"/>
  <c r="AX51" i="18" s="1"/>
  <c r="AJ95" i="18"/>
  <c r="AV33" i="18"/>
  <c r="AW33" i="18" s="1"/>
  <c r="AX33" i="18" s="1"/>
  <c r="AJ5" i="18"/>
  <c r="AV5" i="18" s="1"/>
  <c r="AW5" i="18" s="1"/>
  <c r="AX5" i="18" s="1"/>
  <c r="AV19" i="18"/>
  <c r="AW19" i="18" s="1"/>
  <c r="AX19" i="18" s="1"/>
  <c r="AV6" i="18"/>
  <c r="AW6" i="18" s="1"/>
  <c r="AX6" i="18" s="1"/>
  <c r="AJ73" i="18"/>
  <c r="AV26" i="18"/>
  <c r="AW26" i="18" s="1"/>
  <c r="AX26" i="18" s="1"/>
  <c r="AJ17" i="18"/>
  <c r="AV17" i="18" s="1"/>
  <c r="AW17" i="18" s="1"/>
  <c r="AX17" i="18" s="1"/>
  <c r="AV8" i="18"/>
  <c r="AW8" i="18" s="1"/>
  <c r="AX8" i="18" s="1"/>
  <c r="AW46" i="18"/>
  <c r="AX46" i="18" s="1"/>
  <c r="AJ91" i="18"/>
  <c r="AJ44" i="18"/>
  <c r="AV44" i="18" s="1"/>
  <c r="AW44" i="18" s="1"/>
  <c r="AX44" i="18" s="1"/>
  <c r="AJ21" i="18"/>
  <c r="AV21" i="18" s="1"/>
  <c r="AW21" i="18" s="1"/>
  <c r="AX21" i="18" s="1"/>
  <c r="AV36" i="18"/>
  <c r="AW36" i="18" s="1"/>
  <c r="AX36" i="18" s="1"/>
  <c r="AV40" i="18"/>
  <c r="AW40" i="18" s="1"/>
  <c r="AX40" i="18" s="1"/>
  <c r="AJ31" i="18"/>
  <c r="AV31" i="18" s="1"/>
  <c r="AW31" i="18" s="1"/>
  <c r="AX31" i="18" s="1"/>
  <c r="AW30" i="18"/>
  <c r="AX30" i="18" s="1"/>
  <c r="AW52" i="18"/>
  <c r="AX52" i="18" s="1"/>
  <c r="AJ38" i="18"/>
  <c r="AV38" i="18" s="1"/>
  <c r="AW38" i="18" s="1"/>
  <c r="AX38" i="18" s="1"/>
  <c r="AJ16" i="18"/>
  <c r="AV16" i="18" s="1"/>
  <c r="AW16" i="18" s="1"/>
  <c r="AX16" i="18" s="1"/>
  <c r="AJ20" i="18"/>
  <c r="AV20" i="18" s="1"/>
  <c r="AW20" i="18" s="1"/>
  <c r="AX20" i="18" s="1"/>
  <c r="AJ77" i="18"/>
  <c r="AJ50" i="18"/>
  <c r="AV50" i="18" s="1"/>
  <c r="AW50" i="18" s="1"/>
  <c r="AX50" i="18" s="1"/>
  <c r="AV12" i="18"/>
  <c r="AW12" i="18" s="1"/>
  <c r="AX12" i="18" s="1"/>
  <c r="AJ15" i="18"/>
  <c r="AV15" i="18" s="1"/>
  <c r="AW15" i="18" s="1"/>
  <c r="AX15" i="18" s="1"/>
  <c r="AV13" i="18"/>
  <c r="AW13" i="18" s="1"/>
  <c r="AX13" i="18" s="1"/>
  <c r="AV9" i="18"/>
  <c r="AW9" i="18" s="1"/>
  <c r="AX9" i="18" s="1"/>
  <c r="AW28" i="18"/>
  <c r="AX28" i="18" s="1"/>
  <c r="AW25" i="18"/>
  <c r="AX25" i="18" s="1"/>
  <c r="AW45" i="18"/>
  <c r="AX45" i="18" s="1"/>
  <c r="AW42" i="18"/>
  <c r="AX42" i="18" s="1"/>
  <c r="AU259" i="18" l="1"/>
  <c r="AU258" i="18"/>
  <c r="AU257" i="18"/>
  <c r="AU256" i="18"/>
  <c r="AU255" i="18"/>
  <c r="AU254" i="18"/>
  <c r="AU253" i="18"/>
  <c r="AU252" i="18"/>
  <c r="AU251" i="18"/>
  <c r="AU250" i="18"/>
  <c r="AU249" i="18"/>
  <c r="AU248" i="18"/>
  <c r="AU247" i="18"/>
  <c r="AU246" i="18"/>
  <c r="AU245" i="18"/>
  <c r="AU244" i="18"/>
  <c r="AU243" i="18"/>
  <c r="AU242" i="18"/>
  <c r="AU241" i="18"/>
  <c r="AU240" i="18"/>
  <c r="AU239" i="18"/>
  <c r="AU238" i="18"/>
  <c r="AU237" i="18"/>
  <c r="AU236" i="18"/>
  <c r="AU235" i="18"/>
  <c r="AU234" i="18"/>
  <c r="AU233" i="18"/>
  <c r="AU232" i="18"/>
  <c r="AU231" i="18"/>
  <c r="AU230" i="18"/>
  <c r="AU229" i="18"/>
  <c r="AU228" i="18"/>
  <c r="AU227" i="18"/>
  <c r="AU226" i="18"/>
  <c r="AU225" i="18"/>
  <c r="AU224" i="18"/>
  <c r="AU223" i="18"/>
  <c r="AU222" i="18"/>
  <c r="AU221" i="18"/>
  <c r="AU220" i="18"/>
  <c r="AU219" i="18"/>
  <c r="AU218" i="18"/>
  <c r="AU217" i="18"/>
  <c r="AU216" i="18"/>
  <c r="AU215" i="18"/>
  <c r="AU214" i="18"/>
  <c r="AU213" i="18"/>
  <c r="AU212" i="18"/>
  <c r="AU211" i="18"/>
  <c r="AU210" i="18"/>
  <c r="AU209" i="18"/>
  <c r="AU208" i="18"/>
  <c r="AU207" i="18"/>
  <c r="AU206" i="18"/>
  <c r="AU205" i="18"/>
  <c r="AU204" i="18"/>
  <c r="AU203" i="18"/>
  <c r="AU202" i="18"/>
  <c r="AU201" i="18"/>
  <c r="AU200" i="18"/>
  <c r="AU199" i="18"/>
  <c r="AU198" i="18"/>
  <c r="AU197" i="18"/>
  <c r="AU196" i="18"/>
  <c r="AU195" i="18"/>
  <c r="AU194" i="18"/>
  <c r="AU193" i="18"/>
  <c r="AU192" i="18"/>
  <c r="AU191" i="18"/>
  <c r="AU190" i="18"/>
  <c r="AU189" i="18"/>
  <c r="AU188" i="18"/>
  <c r="AU187" i="18"/>
  <c r="AU186" i="18"/>
  <c r="AU185" i="18"/>
  <c r="AU184" i="18"/>
  <c r="AU183" i="18"/>
  <c r="AU182" i="18"/>
  <c r="AU181" i="18"/>
  <c r="AU180" i="18"/>
  <c r="AU179" i="18"/>
  <c r="AU178" i="18"/>
  <c r="AU177" i="18"/>
  <c r="AU176" i="18"/>
  <c r="AU175" i="18"/>
  <c r="AU174" i="18"/>
  <c r="AU173" i="18"/>
  <c r="AU172" i="18"/>
  <c r="AU171" i="18"/>
  <c r="AU170" i="18"/>
  <c r="AU169" i="18"/>
  <c r="AU168" i="18"/>
  <c r="AU167" i="18"/>
  <c r="AU166" i="18"/>
  <c r="AU165" i="18"/>
  <c r="AU164" i="18"/>
  <c r="AU163" i="18"/>
  <c r="AU162" i="18"/>
  <c r="AU161" i="18"/>
  <c r="AU160" i="18"/>
  <c r="AU159" i="18"/>
  <c r="AU158" i="18"/>
  <c r="AU157" i="18"/>
  <c r="AU156" i="18"/>
  <c r="AU155" i="18"/>
  <c r="AU154" i="18"/>
  <c r="AU153" i="18"/>
  <c r="AU152" i="18"/>
  <c r="AU151" i="18"/>
  <c r="AU150" i="18"/>
  <c r="AU149" i="18"/>
  <c r="AU148" i="18"/>
  <c r="AU147" i="18"/>
  <c r="AU146" i="18"/>
  <c r="AU145" i="18"/>
  <c r="AU144" i="18"/>
  <c r="AU143" i="18"/>
  <c r="AU142" i="18"/>
  <c r="AU141" i="18"/>
  <c r="AU140" i="18"/>
  <c r="AU139" i="18"/>
  <c r="AU138" i="18"/>
  <c r="AU137" i="18"/>
  <c r="AU136" i="18"/>
  <c r="AU135" i="18"/>
  <c r="AU134" i="18"/>
  <c r="AU133" i="18"/>
  <c r="AU132" i="18"/>
  <c r="AU131" i="18"/>
  <c r="AU130" i="18"/>
  <c r="AU129" i="18"/>
  <c r="AU128" i="18"/>
  <c r="AU127" i="18"/>
  <c r="AU126" i="18"/>
  <c r="AU125" i="18"/>
  <c r="AU124" i="18"/>
  <c r="AU123" i="18"/>
  <c r="AU122" i="18"/>
  <c r="AU121" i="18"/>
  <c r="AU120" i="18"/>
  <c r="AU119" i="18"/>
  <c r="AU118" i="18"/>
  <c r="AU117" i="18"/>
  <c r="AU116" i="18"/>
  <c r="AU115" i="18"/>
  <c r="AU114" i="18"/>
  <c r="AU113" i="18"/>
  <c r="AU112" i="18"/>
  <c r="AU111" i="18"/>
  <c r="AU110" i="18"/>
  <c r="AU109" i="18"/>
  <c r="AU108" i="18"/>
  <c r="AU107" i="18"/>
  <c r="AU106" i="18"/>
  <c r="AU105" i="18"/>
  <c r="AU104" i="18"/>
  <c r="AX103" i="18"/>
  <c r="AW103" i="18"/>
  <c r="AU103" i="18"/>
  <c r="AW102" i="18"/>
  <c r="AU102" i="18"/>
  <c r="AX102" i="18" s="1"/>
  <c r="AW101" i="18"/>
  <c r="AU101" i="18"/>
  <c r="AX101" i="18" s="1"/>
  <c r="AR100" i="19"/>
  <c r="AQ100" i="19"/>
  <c r="AR99" i="19"/>
  <c r="AQ99" i="19"/>
  <c r="AR98" i="19"/>
  <c r="AQ98" i="19"/>
  <c r="AR97" i="19"/>
  <c r="AQ97" i="19"/>
  <c r="AR96" i="19"/>
  <c r="AQ96" i="19"/>
  <c r="AR95" i="19"/>
  <c r="AQ95" i="19"/>
  <c r="AR94" i="19"/>
  <c r="AQ94" i="19"/>
  <c r="AR93" i="19"/>
  <c r="AQ93" i="19"/>
  <c r="AR92" i="19"/>
  <c r="AQ92" i="19"/>
  <c r="AR91" i="19"/>
  <c r="AQ91" i="19"/>
  <c r="AR90" i="19"/>
  <c r="AQ90" i="19"/>
  <c r="AR89" i="19"/>
  <c r="AQ89" i="19"/>
  <c r="AR88" i="19"/>
  <c r="AQ88" i="19"/>
  <c r="AR87" i="19"/>
  <c r="AQ87" i="19"/>
  <c r="AR86" i="19"/>
  <c r="AQ86" i="19"/>
  <c r="AR85" i="19"/>
  <c r="AQ85" i="19"/>
  <c r="AR84" i="19"/>
  <c r="AQ84" i="19"/>
  <c r="AR83" i="19"/>
  <c r="AQ83" i="19"/>
  <c r="AR82" i="19"/>
  <c r="AQ82" i="19"/>
  <c r="AR81" i="19"/>
  <c r="AQ81" i="19"/>
  <c r="AR80" i="19"/>
  <c r="AQ80" i="19"/>
  <c r="AR79" i="19"/>
  <c r="AQ79" i="19"/>
  <c r="AR78" i="19"/>
  <c r="AQ78" i="19"/>
  <c r="AR77" i="19"/>
  <c r="AQ77" i="19"/>
  <c r="AR76" i="19"/>
  <c r="AQ76" i="19"/>
  <c r="AR75" i="19"/>
  <c r="AQ75" i="19"/>
  <c r="AR74" i="19"/>
  <c r="AQ74" i="19"/>
  <c r="AR73" i="19"/>
  <c r="AQ73" i="19"/>
  <c r="AR72" i="19"/>
  <c r="AQ72" i="19"/>
  <c r="AR71" i="19"/>
  <c r="AQ71" i="19"/>
  <c r="AR70" i="19"/>
  <c r="AQ70" i="19"/>
  <c r="AR69" i="19"/>
  <c r="AQ69" i="19"/>
  <c r="AR68" i="19"/>
  <c r="AQ68" i="19"/>
  <c r="AR67" i="19"/>
  <c r="AQ67" i="19"/>
  <c r="AR66" i="19"/>
  <c r="AQ66" i="19"/>
  <c r="AR65" i="19"/>
  <c r="AQ65" i="19"/>
  <c r="AR64" i="19"/>
  <c r="AQ64" i="19"/>
  <c r="AR63" i="19"/>
  <c r="AQ63" i="19"/>
  <c r="AR62" i="19"/>
  <c r="AQ62" i="19"/>
  <c r="AR61" i="19"/>
  <c r="AQ61" i="19"/>
  <c r="AR60" i="19"/>
  <c r="AQ60" i="19"/>
  <c r="AR59" i="19"/>
  <c r="AQ59" i="19"/>
  <c r="AR58" i="19"/>
  <c r="AQ58" i="19"/>
  <c r="AR57" i="19"/>
  <c r="AQ57" i="19"/>
  <c r="AR56" i="19"/>
  <c r="AQ56" i="19"/>
  <c r="AR55" i="19"/>
  <c r="AQ55" i="19"/>
  <c r="AR54" i="19"/>
  <c r="AQ54" i="19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Z1" i="16"/>
  <c r="AA1" i="16"/>
  <c r="AB1" i="16"/>
  <c r="B2" i="16"/>
  <c r="B3" i="16"/>
  <c r="B4" i="16"/>
  <c r="B5" i="16"/>
  <c r="B6" i="16"/>
  <c r="AP38" i="19" l="1"/>
  <c r="AP29" i="19"/>
  <c r="AP51" i="19"/>
  <c r="AP25" i="19"/>
  <c r="AP7" i="19" l="1"/>
  <c r="AP18" i="19"/>
  <c r="AQ25" i="19"/>
  <c r="AR25" i="19"/>
  <c r="AP44" i="19"/>
  <c r="AP52" i="19"/>
  <c r="AP4" i="19"/>
  <c r="AP34" i="19"/>
  <c r="AQ51" i="19"/>
  <c r="AR51" i="19"/>
  <c r="AP5" i="19"/>
  <c r="AP31" i="19"/>
  <c r="AP50" i="19"/>
  <c r="AP21" i="19"/>
  <c r="AP6" i="19"/>
  <c r="AP53" i="19"/>
  <c r="AP13" i="19"/>
  <c r="AP32" i="19"/>
  <c r="AP47" i="19"/>
  <c r="AP11" i="19"/>
  <c r="AP30" i="19"/>
  <c r="AP22" i="19"/>
  <c r="AP14" i="19"/>
  <c r="AP10" i="19"/>
  <c r="AP8" i="19"/>
  <c r="AP48" i="19"/>
  <c r="AQ29" i="19"/>
  <c r="AR29" i="19"/>
  <c r="AP28" i="19"/>
  <c r="AP41" i="19"/>
  <c r="AP20" i="19"/>
  <c r="AP24" i="19"/>
  <c r="AP17" i="19"/>
  <c r="AP35" i="19"/>
  <c r="AP40" i="19"/>
  <c r="AP45" i="19"/>
  <c r="AP39" i="19"/>
  <c r="AP12" i="19"/>
  <c r="AP42" i="19"/>
  <c r="AP46" i="19"/>
  <c r="AP9" i="19"/>
  <c r="AP49" i="19"/>
  <c r="AP43" i="19"/>
  <c r="AP33" i="19"/>
  <c r="AP23" i="19"/>
  <c r="AP15" i="19"/>
  <c r="AP19" i="19"/>
  <c r="AP37" i="19"/>
  <c r="AP16" i="19"/>
  <c r="AP26" i="19"/>
  <c r="AP36" i="19"/>
  <c r="AP27" i="19"/>
  <c r="AQ38" i="19"/>
  <c r="AR38" i="19"/>
  <c r="AQ43" i="19" l="1"/>
  <c r="AR43" i="19"/>
  <c r="AQ40" i="19"/>
  <c r="AR40" i="19"/>
  <c r="AQ20" i="19"/>
  <c r="AR20" i="19"/>
  <c r="AQ48" i="19"/>
  <c r="AR48" i="19"/>
  <c r="AQ22" i="19"/>
  <c r="AR22" i="19"/>
  <c r="AQ32" i="19"/>
  <c r="AR32" i="19"/>
  <c r="AQ21" i="19"/>
  <c r="AR21" i="19"/>
  <c r="AQ44" i="19"/>
  <c r="AR44" i="19"/>
  <c r="AQ19" i="19"/>
  <c r="AR19" i="19"/>
  <c r="AQ42" i="19"/>
  <c r="AR42" i="19"/>
  <c r="AQ26" i="19"/>
  <c r="AR26" i="19"/>
  <c r="AQ15" i="19"/>
  <c r="AR15" i="19"/>
  <c r="AQ49" i="19"/>
  <c r="AR49" i="19"/>
  <c r="AQ12" i="19"/>
  <c r="AR12" i="19"/>
  <c r="AQ35" i="19"/>
  <c r="AR35" i="19"/>
  <c r="AQ41" i="19"/>
  <c r="AR41" i="19"/>
  <c r="AQ8" i="19"/>
  <c r="AR8" i="19"/>
  <c r="AQ30" i="19"/>
  <c r="AR30" i="19"/>
  <c r="AQ13" i="19"/>
  <c r="AR13" i="19"/>
  <c r="AQ50" i="19"/>
  <c r="AR50" i="19"/>
  <c r="AQ34" i="19"/>
  <c r="AR34" i="19"/>
  <c r="AQ36" i="19"/>
  <c r="AR36" i="19"/>
  <c r="AQ16" i="19"/>
  <c r="AR16" i="19"/>
  <c r="AQ23" i="19"/>
  <c r="AR23" i="19"/>
  <c r="AQ9" i="19"/>
  <c r="AR9" i="19"/>
  <c r="AQ39" i="19"/>
  <c r="AR39" i="19"/>
  <c r="AQ17" i="19"/>
  <c r="AR17" i="19"/>
  <c r="AQ28" i="19"/>
  <c r="AR28" i="19"/>
  <c r="AQ10" i="19"/>
  <c r="AR10" i="19"/>
  <c r="AQ11" i="19"/>
  <c r="AR11" i="19"/>
  <c r="AQ53" i="19"/>
  <c r="AR53" i="19"/>
  <c r="AQ31" i="19"/>
  <c r="AR31" i="19"/>
  <c r="AQ4" i="19"/>
  <c r="AR4" i="19"/>
  <c r="AQ18" i="19"/>
  <c r="AR18" i="19"/>
  <c r="AQ27" i="19"/>
  <c r="AR27" i="19"/>
  <c r="AQ37" i="19"/>
  <c r="AR37" i="19"/>
  <c r="AQ33" i="19"/>
  <c r="AR33" i="19"/>
  <c r="AQ46" i="19"/>
  <c r="AR46" i="19"/>
  <c r="AQ45" i="19"/>
  <c r="AR45" i="19"/>
  <c r="AQ24" i="19"/>
  <c r="AR24" i="19"/>
  <c r="AQ14" i="19"/>
  <c r="AR14" i="19"/>
  <c r="AQ47" i="19"/>
  <c r="AR47" i="19"/>
  <c r="AQ6" i="19"/>
  <c r="AR6" i="19"/>
  <c r="AQ5" i="19"/>
  <c r="AR5" i="19"/>
  <c r="AQ52" i="19"/>
  <c r="AR52" i="19"/>
  <c r="AQ7" i="19"/>
  <c r="AR7" i="19"/>
  <c r="D16" i="2" l="1"/>
  <c r="D17" i="2"/>
  <c r="D18" i="2"/>
  <c r="B20" i="2"/>
  <c r="C20" i="2" l="1"/>
  <c r="D20" i="2" s="1"/>
  <c r="D15" i="2"/>
  <c r="D19" i="2"/>
</calcChain>
</file>

<file path=xl/sharedStrings.xml><?xml version="1.0" encoding="utf-8"?>
<sst xmlns="http://schemas.openxmlformats.org/spreadsheetml/2006/main" count="340" uniqueCount="216">
  <si>
    <t>Brand</t>
  </si>
  <si>
    <t>Model Name</t>
  </si>
  <si>
    <t>Model Number</t>
  </si>
  <si>
    <t>Primary
Deployed
Function</t>
  </si>
  <si>
    <t>Base Type</t>
  </si>
  <si>
    <r>
      <t>P</t>
    </r>
    <r>
      <rPr>
        <b/>
        <vertAlign val="subscript"/>
        <sz val="10"/>
        <rFont val="Arial"/>
        <family val="2"/>
      </rPr>
      <t>SLEEP</t>
    </r>
  </si>
  <si>
    <r>
      <t>P</t>
    </r>
    <r>
      <rPr>
        <b/>
        <vertAlign val="subscript"/>
        <sz val="10"/>
        <rFont val="Arial"/>
        <family val="2"/>
      </rPr>
      <t>APD</t>
    </r>
  </si>
  <si>
    <r>
      <t>P</t>
    </r>
    <r>
      <rPr>
        <b/>
        <vertAlign val="subscript"/>
        <sz val="10"/>
        <rFont val="Arial"/>
        <family val="2"/>
      </rPr>
      <t>DEEP_SLEEP</t>
    </r>
  </si>
  <si>
    <t>Cable</t>
  </si>
  <si>
    <t>Notes</t>
  </si>
  <si>
    <t>COMPANY REPORT</t>
  </si>
  <si>
    <t>CONFIDENTIAL, RESTRICTED BY NDA</t>
  </si>
  <si>
    <t>Service Provider Name:</t>
  </si>
  <si>
    <t xml:space="preserve">Reporting Period: </t>
  </si>
  <si>
    <t>Total Received</t>
  </si>
  <si>
    <t>Thin Client</t>
  </si>
  <si>
    <t>DTA</t>
  </si>
  <si>
    <t>Total</t>
  </si>
  <si>
    <t xml:space="preserve">Number of Compliant STBs </t>
  </si>
  <si>
    <t>% of STBs Compliant</t>
  </si>
  <si>
    <t>DVR</t>
  </si>
  <si>
    <t>Non-DVR</t>
  </si>
  <si>
    <t xml:space="preserve">Category (Cable, DBS, Telco): </t>
  </si>
  <si>
    <t>Number of residential multichannel video subscribers served:</t>
  </si>
  <si>
    <t>Advanced Video Processing</t>
  </si>
  <si>
    <t>HNI</t>
  </si>
  <si>
    <t>Home Network Interface</t>
  </si>
  <si>
    <t xml:space="preserve">         as of (indicate date the reported number was recorded):</t>
  </si>
  <si>
    <t>STB Category:</t>
  </si>
  <si>
    <t>Description</t>
  </si>
  <si>
    <r>
      <t>T</t>
    </r>
    <r>
      <rPr>
        <b/>
        <vertAlign val="subscript"/>
        <sz val="10"/>
        <rFont val="Arial"/>
        <family val="2"/>
      </rPr>
      <t>SLEEP</t>
    </r>
  </si>
  <si>
    <r>
      <t>T</t>
    </r>
    <r>
      <rPr>
        <b/>
        <vertAlign val="subscript"/>
        <sz val="10"/>
        <rFont val="Arial"/>
        <family val="2"/>
      </rPr>
      <t>APD</t>
    </r>
  </si>
  <si>
    <r>
      <t>T</t>
    </r>
    <r>
      <rPr>
        <b/>
        <vertAlign val="subscript"/>
        <sz val="10"/>
        <rFont val="Arial"/>
        <family val="2"/>
      </rPr>
      <t>DEEP_SLEEP</t>
    </r>
  </si>
  <si>
    <t>Allowance Table</t>
  </si>
  <si>
    <t>Base functionality</t>
  </si>
  <si>
    <t>*</t>
  </si>
  <si>
    <t>A STB whose primary function is to receive television signals from a broadband, hybrid fiber/coaxial, or community cable distribution system with conditional access (CA) and deliver them to a consumer display, thin-client/remote STB, and/or recording device.</t>
  </si>
  <si>
    <t>Satellite</t>
  </si>
  <si>
    <t>A STB whose primary function is to receive television signals from satellites and deliver them to a consumer display, thin-client/remote STB, and/or receiving device.</t>
  </si>
  <si>
    <t>Cable DTA</t>
  </si>
  <si>
    <t>A minimally-configured STB whose primary function is to receive television signals from a broadband, hybrid fiber/coaxial, or community cable distribution system and deliver them to a consumer display and/or recording device.</t>
  </si>
  <si>
    <t>A STB whose primary function is to receive television/video signals encapsulated in IP packets and deliver them to a consumer display, thin-client/remote STB, and/or recording device.</t>
  </si>
  <si>
    <t>A STB that (1) is designed to interface between a Multi-room STB and a TV (or other output device), (2) has no ability to directly interface with a Service Provider, and (3) relies solely on a Multi-room STB for content.  Any STB that meets the definition of a cable, satellite, IP or terrestrial STB is not a thin-client/remote STB.</t>
  </si>
  <si>
    <t>Additional Functionality</t>
  </si>
  <si>
    <t>Short Name</t>
  </si>
  <si>
    <t>Digital Video Recorder (DVR)</t>
  </si>
  <si>
    <t>Multi-room</t>
  </si>
  <si>
    <r>
      <t>TEC</t>
    </r>
    <r>
      <rPr>
        <b/>
        <vertAlign val="subscript"/>
        <sz val="11"/>
        <rFont val="Calibri"/>
        <family val="2"/>
        <scheme val="minor"/>
      </rPr>
      <t>MEASURED</t>
    </r>
  </si>
  <si>
    <r>
      <t>P</t>
    </r>
    <r>
      <rPr>
        <b/>
        <vertAlign val="subscript"/>
        <sz val="10"/>
        <rFont val="Arial"/>
        <family val="2"/>
      </rPr>
      <t>WATCH_TV</t>
    </r>
  </si>
  <si>
    <r>
      <t>T</t>
    </r>
    <r>
      <rPr>
        <b/>
        <vertAlign val="subscript"/>
        <sz val="10"/>
        <rFont val="Arial"/>
        <family val="2"/>
      </rPr>
      <t>WATCH_TV</t>
    </r>
  </si>
  <si>
    <t>Comments</t>
  </si>
  <si>
    <t>DOCSIS 2.0</t>
  </si>
  <si>
    <t>D2</t>
  </si>
  <si>
    <t>Only D2 or D3 not both</t>
  </si>
  <si>
    <t>DOCSIS 3.0</t>
  </si>
  <si>
    <t>D3</t>
  </si>
  <si>
    <t xml:space="preserve">MoCA HNI </t>
  </si>
  <si>
    <t>M-HNI</t>
  </si>
  <si>
    <t>Shared DVR</t>
  </si>
  <si>
    <t>S-DVR</t>
  </si>
  <si>
    <t>If not taking Multi-room</t>
  </si>
  <si>
    <t>Multi-stream</t>
  </si>
  <si>
    <t>MS</t>
  </si>
  <si>
    <t>For 2 tuner device</t>
  </si>
  <si>
    <t>Multi-stream Additional</t>
  </si>
  <si>
    <t>MS-A</t>
  </si>
  <si>
    <t>Transcoding Base</t>
  </si>
  <si>
    <t>XCD</t>
  </si>
  <si>
    <t>Transcoding Additional</t>
  </si>
  <si>
    <t>XCD-A</t>
  </si>
  <si>
    <t>Routing</t>
  </si>
  <si>
    <t>RTG</t>
  </si>
  <si>
    <t>This template should work for Excel for both Windows and Mac, versions 2007 and above</t>
  </si>
  <si>
    <t>Fill In the Service Provider information on the Totals Tab</t>
  </si>
  <si>
    <t>Instructions for Completing the VA Reporting Template</t>
  </si>
  <si>
    <t>The STB worksheets are locked for your protection, all the fields that require your input are editable</t>
  </si>
  <si>
    <t>Deep Sleep (hrs)</t>
  </si>
  <si>
    <r>
      <t>TEC</t>
    </r>
    <r>
      <rPr>
        <b/>
        <vertAlign val="subscript"/>
        <sz val="11"/>
        <rFont val="Calibri"/>
        <family val="2"/>
        <scheme val="minor"/>
      </rPr>
      <t>AS_REPORTED</t>
    </r>
  </si>
  <si>
    <t>APD (hrs)</t>
  </si>
  <si>
    <r>
      <t>P</t>
    </r>
    <r>
      <rPr>
        <vertAlign val="subscript"/>
        <sz val="11"/>
        <color theme="1"/>
        <rFont val="Calibri"/>
        <family val="2"/>
        <scheme val="minor"/>
      </rPr>
      <t>SLEEP</t>
    </r>
    <r>
      <rPr>
        <sz val="11"/>
        <color theme="1"/>
        <rFont val="Calibri"/>
        <family val="2"/>
        <scheme val="minor"/>
      </rPr>
      <t xml:space="preserve"> must be recorded.  If the device does not have a sleep mode, use the Power On value.  TEC</t>
    </r>
    <r>
      <rPr>
        <vertAlign val="subscript"/>
        <sz val="11"/>
        <color theme="1"/>
        <rFont val="Calibri"/>
        <family val="2"/>
        <scheme val="minor"/>
      </rPr>
      <t>MEASURED</t>
    </r>
    <r>
      <rPr>
        <sz val="11"/>
        <color theme="1"/>
        <rFont val="Calibri"/>
        <family val="2"/>
        <scheme val="minor"/>
      </rPr>
      <t xml:space="preserve"> will show "Incomplete" until you have filled in the required sleep measurements</t>
    </r>
  </si>
  <si>
    <t>CableCARD (up to 2) or Downloadable CAS</t>
  </si>
  <si>
    <t>Up to and including 8x4 configuration</t>
  </si>
  <si>
    <t>Weighted TEC Average (kWh/yr)</t>
  </si>
  <si>
    <t>High Efficiency Video Processing</t>
  </si>
  <si>
    <t>HEVP</t>
  </si>
  <si>
    <t>Once per device</t>
  </si>
  <si>
    <t>Ultra High Definition - 4K</t>
  </si>
  <si>
    <t>UHD-4</t>
  </si>
  <si>
    <t>Telephony</t>
  </si>
  <si>
    <r>
      <t>TEC</t>
    </r>
    <r>
      <rPr>
        <b/>
        <vertAlign val="subscript"/>
        <sz val="11"/>
        <rFont val="Calibri"/>
        <family val="2"/>
        <scheme val="minor"/>
      </rPr>
      <t>MAX WITH NEW FEATURES</t>
    </r>
  </si>
  <si>
    <t>New Feature Allowances</t>
  </si>
  <si>
    <t>Enter a value between 1 and 4 for the number of hours for the AS INSTALLED setting for APD and Deep Sleep, leave blank if not supported</t>
  </si>
  <si>
    <t>a. DTA base type shall only use the HD, AVP, UHD-4, HEVP, and HNI allowances if applicable</t>
  </si>
  <si>
    <t>b. TC base type shall only use the HD, AVP, UHD-4, HEVP, RTG, HNI, WiFi HNI, MoCA HNI, and MIMO WiFi allowances if applicable.</t>
  </si>
  <si>
    <t>Adv Video-A</t>
  </si>
  <si>
    <t>Only allowed for second active decoder (e.g. PIP)</t>
  </si>
  <si>
    <t>DVR Additional</t>
  </si>
  <si>
    <t>DVR-A</t>
  </si>
  <si>
    <t xml:space="preserve">Allowance for all STBs with a local HDD for recording </t>
  </si>
  <si>
    <t>Additional DVR allowance for STBs with a 3.5" HDD for each full TB up to 2 TB</t>
  </si>
  <si>
    <t>Take 1 MS-A for a 3-8 tuner device, 2 MS-A for a 9-16 tuner device</t>
  </si>
  <si>
    <t>Wi-Fi IEEE 802.11n radio at 2.4 GHz or at 5.0 GHz with a conducted output power less than 200 mW per chain (up to 2x2, i.e. 400 mW)</t>
  </si>
  <si>
    <t>WiFi (ac) LP</t>
  </si>
  <si>
    <t>WiFi (n) LP</t>
  </si>
  <si>
    <t>Wi-Fi, IEEE 802.11ac radio at 5 GHz with a conducted output power less than 200 mW per chain (up to 2x2, i.e. 400 mW)</t>
  </si>
  <si>
    <t>Additional allowance per RF chain above a 2x2 MIMO configuration (e.g., for 3x3 and 4x4) with a conducted output power less than 200 mW per chain</t>
  </si>
  <si>
    <t>WiFi (n) HP</t>
  </si>
  <si>
    <t>WiFi (ac) HP</t>
  </si>
  <si>
    <t xml:space="preserve">Wi-Fi IEEE 802.11n radio at 2.4 GHz or at 5.0 GHz with a conducted output power greater than or equal to 200 mW per chain (up to 2x2, i.e. 400 mW) </t>
  </si>
  <si>
    <t xml:space="preserve">Wi-Fi, IEEE 802.11ac radio at 5 GHz with a conducted output power greater than or equal to 200 mW per chain (up to 2x2, i.e. 400 mW) </t>
  </si>
  <si>
    <t>Additional allowance per RF chain above a 2x2 MIMO configuration (e.g., for 3x3 and 4x4) with a conducted output power greater than 200 mW per chain</t>
  </si>
  <si>
    <t>WiFi Access Point</t>
  </si>
  <si>
    <t>AP</t>
  </si>
  <si>
    <t>Cannot take the AP allowance if taking the Routing allowance</t>
  </si>
  <si>
    <t>WiFi above 2x2 HP</t>
  </si>
  <si>
    <t>WiFi above 2x2 LP</t>
  </si>
  <si>
    <t>For each active stream transcoded during testing</t>
  </si>
  <si>
    <t>WiFi Addl LP</t>
  </si>
  <si>
    <t>WiFi Addl HP</t>
  </si>
  <si>
    <t>TELE</t>
  </si>
  <si>
    <t>IP</t>
  </si>
  <si>
    <t>Enter NUMBERS ONLY in the cells (valid values are blank, 0, or a whole number, except for the APD and Deep Sleep, which could be a decimal number)</t>
  </si>
  <si>
    <t>If you need to remove a value in a field, either delete or right-click and select "Clear Contents"</t>
  </si>
  <si>
    <t xml:space="preserve">        If you do enter values for new features, include a description and proposed allowance for each new feature in the notes column.</t>
  </si>
  <si>
    <t>If the device is a DVR, take the first DVR allowance, then if the device is a 1 or 2 TB 3.5" HDD DVR, enter a 1 or a 2 in the DVR-A allowance</t>
  </si>
  <si>
    <t>If the device supports multi stream (&gt;1 stream), enter a 1 in MS.  If it supports &gt;2 up to 8, enter a 1 in MS-A as well.  If it supports &gt;8 up to 16, enter a 2 in MS-A.</t>
  </si>
  <si>
    <t xml:space="preserve">     The "Addl" WiFi allowances are for MIMO configurations greater than 2x2.  If you have multiple radios (e.g. 2.4 and 5.0 GHz), add up the additional MIMO streams above 2 for all radios.</t>
  </si>
  <si>
    <t>Enter only an '1' in the DOCSIS 2.0 or 3.0 columns, not both</t>
  </si>
  <si>
    <t>Pass?</t>
  </si>
  <si>
    <t>Multi-Service Gateway</t>
  </si>
  <si>
    <t>App Reporting Table</t>
  </si>
  <si>
    <t xml:space="preserve">Number of unique customer owned and managed devices that have accessed video services via apps during Reporting Period: </t>
  </si>
  <si>
    <t>Platform</t>
  </si>
  <si>
    <t>App Name</t>
  </si>
  <si>
    <t>Linear (Y/N)</t>
  </si>
  <si>
    <t>On-Demand (Y/N)</t>
  </si>
  <si>
    <t>DVR (Y/N)</t>
  </si>
  <si>
    <t>List of Platforms and Operating Systems for Service Provider Apps</t>
  </si>
  <si>
    <t>PC</t>
  </si>
  <si>
    <t>MAC</t>
  </si>
  <si>
    <t xml:space="preserve">Apple iOS </t>
  </si>
  <si>
    <t>Android</t>
  </si>
  <si>
    <t>Amazon Kindle Fire HD</t>
  </si>
  <si>
    <t>Amazon Fire TV</t>
  </si>
  <si>
    <t>Roku</t>
  </si>
  <si>
    <t>Apple TV</t>
  </si>
  <si>
    <t>Google Chromecast</t>
  </si>
  <si>
    <t>Samsung TV</t>
  </si>
  <si>
    <t>LG TV</t>
  </si>
  <si>
    <t>Sony TV</t>
  </si>
  <si>
    <t>Android TV</t>
  </si>
  <si>
    <t>Roku TV</t>
  </si>
  <si>
    <t>Fill in the Apps Worksheet</t>
  </si>
  <si>
    <t>Enter a line for each platform supported.  The platform column is a drop down using the list from the Platform List Worksheet.  If your platform/OS is not listed, you can:</t>
  </si>
  <si>
    <t xml:space="preserve">     Add it to the list of Platforms on the Platform List worksheet so it will show up in the dropdown list, or</t>
  </si>
  <si>
    <t xml:space="preserve">     Type the platform/OS name in the cell (free text is also allowed in the Platform column)</t>
  </si>
  <si>
    <t>Rows 4-100 are for entering STB information, do NOT insert rows in this range</t>
  </si>
  <si>
    <t>NOTE: There are hidden tabs in this worksheet!  The calculations are now performed on separate tabs that are hidden to avoid confusion.</t>
  </si>
  <si>
    <t>If you need to see the calculations or the allowances, you can right-click on any tab and select Unhide to see the list of hidden sheets.</t>
  </si>
  <si>
    <t>The shaded cells are locked and contain formulas. You will not need to enter any information in the shaded cells.</t>
  </si>
  <si>
    <t>In the CableCARD column, enter a '1' if just one CableCARD is installed, or '2' for two CableCards</t>
  </si>
  <si>
    <t>CableCARD</t>
  </si>
  <si>
    <t>In the XCD-A column, enter the number of transcoders active during test (from 1 to 5)</t>
  </si>
  <si>
    <t>Enter a '1' in the RTG (Routing) column ONLY if the device supports HSD function and IP routing within the home for service other than video</t>
  </si>
  <si>
    <t>If the device has any new features with allowances to claim, enter the sum of the new feature allowances in the New Feature Allowances column.  A new TEC max will automatically be calculated.</t>
  </si>
  <si>
    <t>The Advanced Video allowance is Advanced Video-A - only for the second decoder if active during test (e.g. PIP)</t>
  </si>
  <si>
    <r>
      <t>TEC</t>
    </r>
    <r>
      <rPr>
        <vertAlign val="subscript"/>
        <sz val="11"/>
        <color theme="1"/>
        <rFont val="Calibri"/>
        <family val="2"/>
        <scheme val="minor"/>
      </rPr>
      <t>AS_REPORTED</t>
    </r>
    <r>
      <rPr>
        <sz val="11"/>
        <color theme="1"/>
        <rFont val="Calibri"/>
        <family val="2"/>
        <scheme val="minor"/>
      </rPr>
      <t xml:space="preserve"> is the value used in the Independent Adminstrator Annual Report.  The Service Provider may choose to report a higher TEC value than the calculated result.</t>
    </r>
  </si>
  <si>
    <r>
      <t xml:space="preserve">    (Note: the Pass column will not be updated until the TEC</t>
    </r>
    <r>
      <rPr>
        <vertAlign val="subscript"/>
        <sz val="11"/>
        <color theme="1"/>
        <rFont val="Calibri (Body)"/>
      </rPr>
      <t>AS_REPORTED</t>
    </r>
    <r>
      <rPr>
        <sz val="11"/>
        <color theme="1"/>
        <rFont val="Calibri"/>
        <family val="2"/>
        <scheme val="minor"/>
      </rPr>
      <t xml:space="preserve"> value is entered.)</t>
    </r>
  </si>
  <si>
    <t>D3 above 8x4</t>
  </si>
  <si>
    <t>For each additional 4 downstream DOCSIS 3.0 channels above 8</t>
  </si>
  <si>
    <t>DOCSIS 3.0 above 8x4</t>
  </si>
  <si>
    <r>
      <t>TEC</t>
    </r>
    <r>
      <rPr>
        <vertAlign val="subscript"/>
        <sz val="11"/>
        <color theme="1"/>
        <rFont val="Calibri"/>
        <family val="2"/>
        <scheme val="minor"/>
      </rPr>
      <t>MEASURED</t>
    </r>
    <r>
      <rPr>
        <sz val="11"/>
        <color theme="1"/>
        <rFont val="Calibri"/>
        <family val="2"/>
        <scheme val="minor"/>
      </rPr>
      <t xml:space="preserve"> is the calculated TEC using the reported power measurements and TEC calculation per the ANSI/CTA 2043-A test method</t>
    </r>
  </si>
  <si>
    <t>For Wi-Fi, make sure that you determine if the device qualifies for low power conducted output power or high power.</t>
  </si>
  <si>
    <r>
      <t xml:space="preserve">Select and copy the </t>
    </r>
    <r>
      <rPr>
        <b/>
        <sz val="11"/>
        <color theme="1"/>
        <rFont val="Calibri"/>
        <family val="2"/>
        <scheme val="minor"/>
      </rPr>
      <t>block</t>
    </r>
    <r>
      <rPr>
        <sz val="11"/>
        <color theme="1"/>
        <rFont val="Calibri"/>
        <family val="2"/>
        <scheme val="minor"/>
      </rPr>
      <t xml:space="preserve"> of cells that are not shaded, you cannot select rows and copy/paste.</t>
    </r>
  </si>
  <si>
    <r>
      <t xml:space="preserve">PASTE using the </t>
    </r>
    <r>
      <rPr>
        <b/>
        <sz val="11"/>
        <color theme="1"/>
        <rFont val="Calibri"/>
        <family val="2"/>
        <scheme val="minor"/>
      </rPr>
      <t xml:space="preserve">Paste Values </t>
    </r>
    <r>
      <rPr>
        <sz val="11"/>
        <color theme="1"/>
        <rFont val="Calibri"/>
        <family val="2"/>
        <scheme val="minor"/>
      </rPr>
      <t>option.</t>
    </r>
  </si>
  <si>
    <t>VA Tier 4</t>
  </si>
  <si>
    <t>BASE ALLOWANCES</t>
  </si>
  <si>
    <t>VA Tier 4
(kWh/yr)</t>
  </si>
  <si>
    <t>Tier 4 Calculations</t>
  </si>
  <si>
    <t>Voluntary Agreement Tier 4</t>
  </si>
  <si>
    <r>
      <t>TEC</t>
    </r>
    <r>
      <rPr>
        <b/>
        <vertAlign val="subscript"/>
        <sz val="11"/>
        <rFont val="Calibri"/>
        <family val="2"/>
        <scheme val="minor"/>
      </rPr>
      <t>MAX Tier 4</t>
    </r>
  </si>
  <si>
    <t>No</t>
  </si>
  <si>
    <t>New IP Non_DVR Model Purchased by any signatory After 12/31/2020?</t>
  </si>
  <si>
    <t>Tier 4 HNI Adjustment for IP Non-DVR</t>
  </si>
  <si>
    <t>Yes</t>
  </si>
  <si>
    <t>Tier 4 HEVP Adjustment for IP Non-DVR</t>
  </si>
  <si>
    <t>These cells (No, Yes) create the named</t>
  </si>
  <si>
    <t>range to be used in the Tier 4 drop down</t>
  </si>
  <si>
    <t>Once per device - reduced to 5 for IP Non-DVR models purchased after December 31, 2020</t>
  </si>
  <si>
    <t xml:space="preserve">For Tier 4, IP Non-DVR models purchased after December 31, 2020 cannot take this allowance unless model includes MoCA HNI </t>
  </si>
  <si>
    <t>Complete procurement numbers for the categories identified</t>
  </si>
  <si>
    <t>The Weighted TEC Average is calculated by multiplying the TEC of each model by the quantity of that model, summing this over all models in a category,</t>
  </si>
  <si>
    <t>UPDATE COLUMN AU - IF YOU HAVE A STB THAT QUALIFIES FOR THE NEW TIER 4 RULES</t>
  </si>
  <si>
    <t>Xbox</t>
  </si>
  <si>
    <t>Xfinity Flex</t>
  </si>
  <si>
    <t>TiVo Stream</t>
  </si>
  <si>
    <t>Facebook Portal</t>
  </si>
  <si>
    <t>Oculus</t>
  </si>
  <si>
    <t>Google Nest</t>
  </si>
  <si>
    <t>AirTV Mini</t>
  </si>
  <si>
    <t>Vizio SmartCast</t>
  </si>
  <si>
    <t>XClass TV</t>
  </si>
  <si>
    <t>Additional Information about IP Non-DVRs:</t>
  </si>
  <si>
    <t>IP Non-DVR</t>
  </si>
  <si>
    <t xml:space="preserve">       Non-DVR category in the table above should also include the IP models in the total of that category, and this separate figure will not be used to determine overall compliance.</t>
  </si>
  <si>
    <t>(enter URL for company energy information to be included in report here)</t>
  </si>
  <si>
    <t>NOTE: This version for 2023 reporting has the same Tier 4 page format as Tier 4 tab for 2022.  You can copy the full block of entries from the 2022 report Tier 4 tab to this new report.</t>
  </si>
  <si>
    <t>Fill in the STB Models Tier 4 Worksheet</t>
  </si>
  <si>
    <t xml:space="preserve">Enter STB-specific information on the STB Models Tier 4 worksheet </t>
  </si>
  <si>
    <t>Link to STB Energy Information:</t>
  </si>
  <si>
    <t xml:space="preserve">    If the model is a Non-DVR IP type and this model was purchased by at least one signatory prior to December 31 2020, change this field to "No".</t>
  </si>
  <si>
    <t>Questions about the Allowances?  Details about the Tier 4 Allowances are documented in the (hidden) Tier 4 Allowances page.  Unhide and reference this page for more details about how to use the allowances.</t>
  </si>
  <si>
    <t xml:space="preserve">Or reference the STB VA Agreement at www.energy-efficiency.us </t>
  </si>
  <si>
    <t xml:space="preserve">               then dividing by the total number devices procured in that category. </t>
  </si>
  <si>
    <r>
      <t xml:space="preserve">Fill in the procurement quantities and number compliant for </t>
    </r>
    <r>
      <rPr>
        <b/>
        <sz val="11"/>
        <color theme="1"/>
        <rFont val="Calibri"/>
        <family val="2"/>
        <scheme val="minor"/>
      </rPr>
      <t>IP Non-DVR models</t>
    </r>
    <r>
      <rPr>
        <sz val="11"/>
        <color theme="1"/>
        <rFont val="Calibri"/>
        <family val="2"/>
        <scheme val="minor"/>
      </rPr>
      <t xml:space="preserve">.  This is a separate figure per a requirement in the VA (Section 8.1.1.5).  The </t>
    </r>
  </si>
  <si>
    <t>Manufacturer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</si>
</sst>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vertAlign val="subscript"/>
      <sz val="11"/>
      <color theme="1"/>
      <name val="Calibri (Body)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70">
    <xf numFmtId="0" fontId="0" fillId="0" borderId="0" xfId="0"/>
    <xf numFmtId="10" fontId="0" fillId="0" borderId="1" xfId="5" applyNumberFormat="1" applyFont="1" applyBorder="1" applyProtection="1"/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0" fontId="11" fillId="0" borderId="3" xfId="0" applyFont="1" applyBorder="1" applyProtection="1">
      <protection locked="0"/>
    </xf>
    <xf numFmtId="0" fontId="11" fillId="0" borderId="3" xfId="0" applyFont="1" applyBorder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1" xfId="0" applyBorder="1" applyAlignment="1">
      <alignment horizontal="left" vertical="center"/>
    </xf>
    <xf numFmtId="0" fontId="3" fillId="0" borderId="0" xfId="34" applyFont="1" applyProtection="1">
      <protection locked="0"/>
    </xf>
    <xf numFmtId="0" fontId="3" fillId="0" borderId="0" xfId="34" applyFont="1" applyAlignment="1" applyProtection="1">
      <alignment horizontal="center" wrapText="1"/>
      <protection locked="0"/>
    </xf>
    <xf numFmtId="0" fontId="3" fillId="0" borderId="0" xfId="34" applyFont="1" applyAlignment="1" applyProtection="1">
      <alignment horizontal="center"/>
      <protection locked="0"/>
    </xf>
    <xf numFmtId="2" fontId="3" fillId="0" borderId="0" xfId="34" applyNumberFormat="1" applyFont="1" applyAlignment="1" applyProtection="1">
      <alignment horizontal="center"/>
      <protection locked="0"/>
    </xf>
    <xf numFmtId="0" fontId="3" fillId="0" borderId="0" xfId="34" applyFont="1" applyAlignment="1">
      <alignment horizontal="center"/>
    </xf>
    <xf numFmtId="2" fontId="3" fillId="0" borderId="0" xfId="34" applyNumberFormat="1" applyFont="1" applyAlignment="1">
      <alignment horizontal="center"/>
    </xf>
    <xf numFmtId="0" fontId="3" fillId="0" borderId="0" xfId="34" applyFont="1" applyAlignment="1" applyProtection="1">
      <alignment wrapText="1"/>
      <protection locked="0"/>
    </xf>
    <xf numFmtId="0" fontId="3" fillId="0" borderId="0" xfId="34" applyFont="1" applyAlignment="1">
      <alignment wrapText="1"/>
    </xf>
    <xf numFmtId="0" fontId="3" fillId="0" borderId="0" xfId="34" applyFont="1"/>
    <xf numFmtId="0" fontId="5" fillId="0" borderId="4" xfId="34" applyFont="1" applyBorder="1" applyAlignment="1" applyProtection="1">
      <alignment horizontal="center" vertical="center" wrapText="1"/>
      <protection locked="0"/>
    </xf>
    <xf numFmtId="0" fontId="5" fillId="0" borderId="5" xfId="34" applyFont="1" applyBorder="1" applyAlignment="1" applyProtection="1">
      <alignment horizontal="center" vertical="center" wrapText="1"/>
      <protection locked="0"/>
    </xf>
    <xf numFmtId="0" fontId="5" fillId="0" borderId="5" xfId="34" applyFont="1" applyBorder="1" applyAlignment="1">
      <alignment horizontal="center" vertical="center" wrapText="1"/>
    </xf>
    <xf numFmtId="2" fontId="7" fillId="0" borderId="5" xfId="34" applyNumberFormat="1" applyFont="1" applyBorder="1" applyAlignment="1" applyProtection="1">
      <alignment horizontal="center" vertical="center" wrapText="1"/>
      <protection locked="0"/>
    </xf>
    <xf numFmtId="0" fontId="7" fillId="0" borderId="5" xfId="34" applyFont="1" applyBorder="1" applyAlignment="1" applyProtection="1">
      <alignment horizontal="center" vertical="center" wrapText="1"/>
      <protection locked="0"/>
    </xf>
    <xf numFmtId="2" fontId="5" fillId="0" borderId="5" xfId="34" applyNumberFormat="1" applyFont="1" applyBorder="1" applyAlignment="1">
      <alignment horizontal="center" vertical="center" wrapText="1"/>
    </xf>
    <xf numFmtId="0" fontId="5" fillId="0" borderId="6" xfId="34" applyFont="1" applyBorder="1" applyAlignment="1" applyProtection="1">
      <alignment horizontal="center" vertical="center" wrapText="1"/>
      <protection locked="0"/>
    </xf>
    <xf numFmtId="0" fontId="3" fillId="0" borderId="0" xfId="34" applyFont="1" applyAlignment="1">
      <alignment horizontal="center" vertical="center" wrapText="1"/>
    </xf>
    <xf numFmtId="0" fontId="3" fillId="0" borderId="0" xfId="34" applyFont="1" applyAlignment="1">
      <alignment vertical="center" wrapText="1"/>
    </xf>
    <xf numFmtId="0" fontId="3" fillId="0" borderId="0" xfId="34" quotePrefix="1" applyFont="1" applyAlignment="1" applyProtection="1">
      <alignment wrapText="1"/>
      <protection locked="0"/>
    </xf>
    <xf numFmtId="0" fontId="12" fillId="0" borderId="0" xfId="34"/>
    <xf numFmtId="0" fontId="13" fillId="0" borderId="0" xfId="34" applyFont="1"/>
    <xf numFmtId="0" fontId="0" fillId="0" borderId="1" xfId="0" applyBorder="1" applyProtection="1"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4" fillId="0" borderId="0" xfId="34" applyFont="1"/>
    <xf numFmtId="1" fontId="3" fillId="0" borderId="0" xfId="34" applyNumberFormat="1" applyFont="1" applyAlignment="1" applyProtection="1">
      <alignment horizontal="center"/>
      <protection locked="0"/>
    </xf>
    <xf numFmtId="1" fontId="3" fillId="0" borderId="0" xfId="34" applyNumberFormat="1" applyFont="1" applyAlignment="1">
      <alignment horizontal="center"/>
    </xf>
    <xf numFmtId="0" fontId="1" fillId="0" borderId="0" xfId="34" applyFont="1"/>
    <xf numFmtId="0" fontId="5" fillId="0" borderId="5" xfId="34" applyFont="1" applyBorder="1" applyAlignment="1" applyProtection="1">
      <alignment horizontal="center" vertical="center" textRotation="90" wrapText="1"/>
      <protection locked="0"/>
    </xf>
    <xf numFmtId="0" fontId="5" fillId="0" borderId="5" xfId="34" applyFont="1" applyBorder="1" applyAlignment="1">
      <alignment horizontal="center" vertical="center" textRotation="90" wrapText="1"/>
    </xf>
    <xf numFmtId="165" fontId="3" fillId="0" borderId="0" xfId="34" applyNumberFormat="1" applyFont="1" applyAlignment="1" applyProtection="1">
      <alignment horizontal="center"/>
      <protection locked="0"/>
    </xf>
    <xf numFmtId="0" fontId="11" fillId="0" borderId="1" xfId="0" applyFont="1" applyBorder="1"/>
    <xf numFmtId="2" fontId="3" fillId="0" borderId="0" xfId="34" applyNumberFormat="1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8" fillId="0" borderId="0" xfId="0" applyFont="1"/>
    <xf numFmtId="0" fontId="20" fillId="0" borderId="0" xfId="34" applyFont="1" applyAlignment="1">
      <alignment wrapText="1"/>
    </xf>
    <xf numFmtId="0" fontId="20" fillId="0" borderId="0" xfId="34" applyFont="1"/>
    <xf numFmtId="49" fontId="3" fillId="0" borderId="0" xfId="34" applyNumberFormat="1" applyFont="1" applyAlignment="1" applyProtection="1">
      <alignment horizontal="center"/>
      <protection locked="0"/>
    </xf>
    <xf numFmtId="2" fontId="5" fillId="0" borderId="5" xfId="34" applyNumberFormat="1" applyFont="1" applyBorder="1" applyAlignment="1">
      <alignment horizontal="center" vertical="center" textRotation="90" wrapText="1"/>
    </xf>
    <xf numFmtId="0" fontId="3" fillId="0" borderId="0" xfId="34" quotePrefix="1" applyFont="1" applyAlignment="1">
      <alignment wrapText="1"/>
    </xf>
    <xf numFmtId="1" fontId="3" fillId="0" borderId="0" xfId="34" applyNumberFormat="1" applyFont="1" applyAlignment="1" applyProtection="1">
      <alignment wrapText="1"/>
      <protection locked="0"/>
    </xf>
    <xf numFmtId="0" fontId="1" fillId="0" borderId="0" xfId="0" applyFont="1"/>
    <xf numFmtId="0" fontId="3" fillId="3" borderId="0" xfId="34" applyFont="1" applyFill="1" applyAlignment="1">
      <alignment horizontal="center"/>
    </xf>
    <xf numFmtId="0" fontId="3" fillId="3" borderId="0" xfId="34" applyFont="1" applyFill="1" applyAlignment="1" applyProtection="1">
      <alignment horizontal="center"/>
      <protection locked="0"/>
    </xf>
    <xf numFmtId="0" fontId="3" fillId="3" borderId="0" xfId="34" applyFont="1" applyFill="1" applyAlignment="1" applyProtection="1">
      <alignment horizontal="center" wrapText="1"/>
      <protection locked="0"/>
    </xf>
    <xf numFmtId="165" fontId="3" fillId="3" borderId="0" xfId="34" applyNumberFormat="1" applyFont="1" applyFill="1" applyAlignment="1" applyProtection="1">
      <alignment horizontal="center"/>
      <protection locked="0"/>
    </xf>
    <xf numFmtId="1" fontId="3" fillId="3" borderId="0" xfId="34" applyNumberFormat="1" applyFont="1" applyFill="1" applyAlignment="1" applyProtection="1">
      <alignment horizontal="center"/>
      <protection locked="0"/>
    </xf>
    <xf numFmtId="2" fontId="3" fillId="3" borderId="0" xfId="34" applyNumberFormat="1" applyFont="1" applyFill="1" applyAlignment="1" applyProtection="1">
      <alignment horizontal="center"/>
      <protection locked="0"/>
    </xf>
    <xf numFmtId="1" fontId="3" fillId="3" borderId="0" xfId="34" applyNumberFormat="1" applyFont="1" applyFill="1" applyAlignment="1">
      <alignment horizontal="center"/>
    </xf>
    <xf numFmtId="2" fontId="3" fillId="3" borderId="0" xfId="34" applyNumberFormat="1" applyFont="1" applyFill="1" applyAlignment="1">
      <alignment horizontal="center"/>
    </xf>
    <xf numFmtId="0" fontId="3" fillId="3" borderId="0" xfId="34" applyFont="1" applyFill="1" applyAlignment="1" applyProtection="1">
      <alignment wrapText="1"/>
      <protection locked="0"/>
    </xf>
    <xf numFmtId="0" fontId="3" fillId="3" borderId="0" xfId="34" applyFont="1" applyFill="1" applyAlignment="1">
      <alignment wrapText="1"/>
    </xf>
    <xf numFmtId="0" fontId="3" fillId="3" borderId="0" xfId="34" applyFont="1" applyFill="1"/>
    <xf numFmtId="1" fontId="3" fillId="4" borderId="0" xfId="34" applyNumberFormat="1" applyFont="1" applyFill="1" applyAlignment="1" applyProtection="1">
      <alignment horizontal="center"/>
      <protection locked="0"/>
    </xf>
    <xf numFmtId="0" fontId="3" fillId="4" borderId="0" xfId="34" applyFont="1" applyFill="1" applyAlignment="1" applyProtection="1">
      <alignment horizontal="center"/>
      <protection locked="0"/>
    </xf>
    <xf numFmtId="0" fontId="3" fillId="4" borderId="0" xfId="34" applyFont="1" applyFill="1" applyAlignment="1" applyProtection="1">
      <alignment horizontal="center" wrapText="1"/>
      <protection locked="0"/>
    </xf>
    <xf numFmtId="165" fontId="3" fillId="4" borderId="0" xfId="34" applyNumberFormat="1" applyFont="1" applyFill="1" applyAlignment="1" applyProtection="1">
      <alignment horizontal="center"/>
      <protection locked="0"/>
    </xf>
    <xf numFmtId="2" fontId="3" fillId="4" borderId="0" xfId="34" applyNumberFormat="1" applyFont="1" applyFill="1" applyAlignment="1" applyProtection="1">
      <alignment horizontal="center"/>
      <protection locked="0"/>
    </xf>
    <xf numFmtId="2" fontId="3" fillId="4" borderId="0" xfId="34" applyNumberFormat="1" applyFont="1" applyFill="1" applyAlignment="1">
      <alignment horizontal="center"/>
    </xf>
    <xf numFmtId="0" fontId="3" fillId="4" borderId="0" xfId="34" applyFont="1" applyFill="1" applyAlignment="1">
      <alignment horizontal="center"/>
    </xf>
    <xf numFmtId="1" fontId="3" fillId="4" borderId="0" xfId="34" applyNumberFormat="1" applyFont="1" applyFill="1" applyAlignment="1">
      <alignment horizontal="center"/>
    </xf>
    <xf numFmtId="0" fontId="3" fillId="4" borderId="0" xfId="34" applyFont="1" applyFill="1" applyAlignment="1" applyProtection="1">
      <alignment wrapText="1"/>
      <protection locked="0"/>
    </xf>
    <xf numFmtId="0" fontId="3" fillId="4" borderId="0" xfId="34" applyFont="1" applyFill="1" applyAlignment="1">
      <alignment wrapText="1"/>
    </xf>
    <xf numFmtId="0" fontId="3" fillId="4" borderId="0" xfId="34" applyFont="1" applyFill="1"/>
    <xf numFmtId="0" fontId="4" fillId="0" borderId="5" xfId="34" applyFont="1" applyBorder="1" applyAlignment="1" applyProtection="1">
      <alignment horizontal="center" vertical="center" wrapText="1"/>
      <protection locked="0"/>
    </xf>
    <xf numFmtId="0" fontId="4" fillId="0" borderId="5" xfId="34" applyFont="1" applyBorder="1" applyAlignment="1" applyProtection="1">
      <alignment horizontal="center" vertical="center" textRotation="90" wrapText="1"/>
      <protection locked="0"/>
    </xf>
    <xf numFmtId="0" fontId="4" fillId="0" borderId="5" xfId="34" applyFont="1" applyBorder="1" applyAlignment="1">
      <alignment horizontal="center" vertical="center" textRotation="90" wrapText="1"/>
    </xf>
    <xf numFmtId="2" fontId="4" fillId="0" borderId="5" xfId="34" applyNumberFormat="1" applyFont="1" applyBorder="1" applyAlignment="1">
      <alignment horizontal="center" vertical="center" textRotation="90" wrapText="1"/>
    </xf>
    <xf numFmtId="0" fontId="22" fillId="0" borderId="0" xfId="0" applyFont="1"/>
    <xf numFmtId="0" fontId="1" fillId="0" borderId="0" xfId="39"/>
    <xf numFmtId="0" fontId="1" fillId="0" borderId="0" xfId="39" applyAlignment="1">
      <alignment vertical="top" wrapText="1"/>
    </xf>
    <xf numFmtId="0" fontId="1" fillId="0" borderId="0" xfId="39" applyAlignment="1">
      <alignment wrapText="1"/>
    </xf>
    <xf numFmtId="0" fontId="1" fillId="0" borderId="1" xfId="39" applyBorder="1" applyAlignment="1">
      <alignment horizontal="center" vertical="center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vertical="center"/>
    </xf>
    <xf numFmtId="0" fontId="4" fillId="0" borderId="1" xfId="39" applyFont="1" applyBorder="1" applyAlignment="1">
      <alignment horizontal="center" wrapText="1"/>
    </xf>
    <xf numFmtId="0" fontId="4" fillId="5" borderId="1" xfId="39" applyFont="1" applyFill="1" applyBorder="1" applyAlignment="1">
      <alignment horizontal="center"/>
    </xf>
    <xf numFmtId="0" fontId="4" fillId="0" borderId="1" xfId="39" applyFont="1" applyBorder="1"/>
    <xf numFmtId="0" fontId="1" fillId="5" borderId="1" xfId="39" applyFill="1" applyBorder="1" applyAlignment="1" applyProtection="1">
      <alignment horizontal="center"/>
      <protection locked="0"/>
    </xf>
    <xf numFmtId="0" fontId="1" fillId="0" borderId="1" xfId="39" applyBorder="1" applyAlignment="1">
      <alignment wrapText="1"/>
    </xf>
    <xf numFmtId="0" fontId="1" fillId="0" borderId="1" xfId="39" applyBorder="1"/>
    <xf numFmtId="0" fontId="4" fillId="5" borderId="1" xfId="39" applyFont="1" applyFill="1" applyBorder="1" applyAlignment="1">
      <alignment horizontal="center" wrapText="1"/>
    </xf>
    <xf numFmtId="0" fontId="1" fillId="0" borderId="0" xfId="39" applyAlignment="1">
      <alignment horizontal="center"/>
    </xf>
    <xf numFmtId="0" fontId="23" fillId="0" borderId="0" xfId="39" applyFont="1"/>
    <xf numFmtId="0" fontId="1" fillId="0" borderId="0" xfId="39" applyAlignment="1">
      <alignment vertical="center" wrapText="1"/>
    </xf>
    <xf numFmtId="0" fontId="1" fillId="0" borderId="0" xfId="39" applyAlignment="1">
      <alignment horizontal="center" vertical="center"/>
    </xf>
    <xf numFmtId="0" fontId="1" fillId="0" borderId="0" xfId="39" applyAlignment="1">
      <alignment horizontal="center" vertical="center" wrapText="1"/>
    </xf>
    <xf numFmtId="0" fontId="1" fillId="0" borderId="0" xfId="39" applyAlignment="1">
      <alignment vertical="center"/>
    </xf>
    <xf numFmtId="0" fontId="1" fillId="0" borderId="1" xfId="39" applyBorder="1" applyAlignment="1">
      <alignment vertical="center" wrapText="1"/>
    </xf>
    <xf numFmtId="0" fontId="1" fillId="0" borderId="1" xfId="39" applyBorder="1" applyAlignment="1">
      <alignment horizontal="center" vertical="center" wrapText="1"/>
    </xf>
    <xf numFmtId="0" fontId="1" fillId="0" borderId="1" xfId="39" applyBorder="1" applyAlignment="1">
      <alignment vertical="center"/>
    </xf>
    <xf numFmtId="0" fontId="1" fillId="0" borderId="0" xfId="39" applyAlignment="1">
      <alignment horizontal="center" wrapText="1"/>
    </xf>
    <xf numFmtId="0" fontId="4" fillId="0" borderId="0" xfId="39" applyFont="1" applyAlignment="1">
      <alignment horizontal="center" wrapText="1"/>
    </xf>
    <xf numFmtId="0" fontId="4" fillId="0" borderId="1" xfId="39" applyFont="1" applyBorder="1" applyAlignment="1">
      <alignment horizontal="center" vertical="center" wrapText="1"/>
    </xf>
    <xf numFmtId="0" fontId="4" fillId="0" borderId="2" xfId="39" applyFont="1" applyBorder="1" applyAlignment="1">
      <alignment horizontal="center" wrapText="1"/>
    </xf>
    <xf numFmtId="0" fontId="1" fillId="0" borderId="2" xfId="39" applyBorder="1" applyAlignment="1">
      <alignment horizontal="center" vertical="center"/>
    </xf>
    <xf numFmtId="0" fontId="19" fillId="7" borderId="0" xfId="34" applyFont="1" applyFill="1" applyAlignment="1" applyProtection="1">
      <alignment horizontal="left"/>
      <protection locked="0"/>
    </xf>
    <xf numFmtId="0" fontId="20" fillId="7" borderId="0" xfId="34" applyFont="1" applyFill="1" applyAlignment="1" applyProtection="1">
      <alignment horizontal="center"/>
      <protection locked="0"/>
    </xf>
    <xf numFmtId="0" fontId="21" fillId="7" borderId="0" xfId="34" applyFont="1" applyFill="1" applyAlignment="1" applyProtection="1">
      <alignment horizontal="left"/>
      <protection locked="0"/>
    </xf>
    <xf numFmtId="0" fontId="20" fillId="7" borderId="0" xfId="34" applyFont="1" applyFill="1" applyProtection="1">
      <protection locked="0"/>
    </xf>
    <xf numFmtId="0" fontId="20" fillId="7" borderId="0" xfId="34" applyFont="1" applyFill="1" applyAlignment="1" applyProtection="1">
      <alignment horizontal="center" wrapText="1"/>
      <protection locked="0"/>
    </xf>
    <xf numFmtId="2" fontId="20" fillId="7" borderId="0" xfId="34" applyNumberFormat="1" applyFont="1" applyFill="1" applyAlignment="1" applyProtection="1">
      <alignment horizontal="center"/>
      <protection locked="0"/>
    </xf>
    <xf numFmtId="0" fontId="20" fillId="7" borderId="0" xfId="34" applyFont="1" applyFill="1" applyAlignment="1" applyProtection="1">
      <alignment wrapText="1"/>
      <protection locked="0"/>
    </xf>
    <xf numFmtId="2" fontId="3" fillId="5" borderId="1" xfId="34" applyNumberFormat="1" applyFont="1" applyFill="1" applyBorder="1" applyAlignment="1">
      <alignment horizontal="center"/>
    </xf>
    <xf numFmtId="1" fontId="3" fillId="5" borderId="1" xfId="34" applyNumberFormat="1" applyFont="1" applyFill="1" applyBorder="1" applyAlignment="1">
      <alignment horizontal="center"/>
    </xf>
    <xf numFmtId="0" fontId="15" fillId="6" borderId="0" xfId="34" applyFont="1" applyFill="1" applyAlignment="1" applyProtection="1">
      <alignment horizontal="left"/>
      <protection locked="0"/>
    </xf>
    <xf numFmtId="0" fontId="3" fillId="6" borderId="0" xfId="34" applyFont="1" applyFill="1" applyAlignment="1" applyProtection="1">
      <alignment horizontal="center"/>
      <protection locked="0"/>
    </xf>
    <xf numFmtId="0" fontId="17" fillId="6" borderId="0" xfId="34" applyFont="1" applyFill="1" applyAlignment="1" applyProtection="1">
      <alignment horizontal="left"/>
      <protection locked="0"/>
    </xf>
    <xf numFmtId="0" fontId="3" fillId="6" borderId="0" xfId="34" applyFont="1" applyFill="1" applyProtection="1">
      <protection locked="0"/>
    </xf>
    <xf numFmtId="0" fontId="3" fillId="6" borderId="0" xfId="34" applyFont="1" applyFill="1" applyAlignment="1" applyProtection="1">
      <alignment horizontal="center" wrapText="1"/>
      <protection locked="0"/>
    </xf>
    <xf numFmtId="2" fontId="3" fillId="6" borderId="0" xfId="34" applyNumberFormat="1" applyFont="1" applyFill="1" applyAlignment="1" applyProtection="1">
      <alignment horizontal="center"/>
      <protection locked="0"/>
    </xf>
    <xf numFmtId="0" fontId="3" fillId="6" borderId="0" xfId="34" applyFont="1" applyFill="1" applyAlignment="1" applyProtection="1">
      <alignment wrapText="1"/>
      <protection locked="0"/>
    </xf>
    <xf numFmtId="9" fontId="0" fillId="0" borderId="1" xfId="5" applyFont="1" applyBorder="1" applyProtection="1"/>
    <xf numFmtId="1" fontId="3" fillId="0" borderId="0" xfId="39" applyNumberFormat="1" applyFont="1" applyAlignment="1" applyProtection="1">
      <alignment horizontal="center"/>
      <protection locked="0"/>
    </xf>
    <xf numFmtId="49" fontId="3" fillId="0" borderId="0" xfId="39" applyNumberFormat="1" applyFont="1" applyAlignment="1" applyProtection="1">
      <alignment horizontal="center"/>
      <protection locked="0"/>
    </xf>
    <xf numFmtId="0" fontId="3" fillId="0" borderId="0" xfId="39" applyFont="1" applyAlignment="1" applyProtection="1">
      <alignment horizontal="center"/>
      <protection locked="0"/>
    </xf>
    <xf numFmtId="0" fontId="3" fillId="0" borderId="0" xfId="39" applyFont="1" applyAlignment="1" applyProtection="1">
      <alignment horizontal="center" wrapText="1"/>
      <protection locked="0"/>
    </xf>
    <xf numFmtId="165" fontId="3" fillId="0" borderId="0" xfId="39" applyNumberFormat="1" applyFont="1" applyAlignment="1" applyProtection="1">
      <alignment horizontal="center"/>
      <protection locked="0"/>
    </xf>
    <xf numFmtId="2" fontId="3" fillId="0" borderId="0" xfId="39" applyNumberFormat="1" applyFont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9" fontId="0" fillId="0" borderId="0" xfId="0" applyNumberFormat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2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1" fillId="0" borderId="2" xfId="0" applyFont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right"/>
    </xf>
    <xf numFmtId="0" fontId="15" fillId="2" borderId="0" xfId="34" applyFont="1" applyFill="1" applyAlignment="1" applyProtection="1">
      <alignment horizontal="left"/>
      <protection locked="0"/>
    </xf>
    <xf numFmtId="0" fontId="0" fillId="0" borderId="0" xfId="0"/>
    <xf numFmtId="0" fontId="11" fillId="0" borderId="4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3" fontId="0" fillId="0" borderId="4" xfId="0" applyNumberFormat="1" applyBorder="1" applyAlignment="1" applyProtection="1">
      <alignment horizontal="right" vertical="center" wrapText="1"/>
      <protection locked="0"/>
    </xf>
    <xf numFmtId="3" fontId="0" fillId="0" borderId="6" xfId="0" applyNumberFormat="1" applyBorder="1" applyProtection="1">
      <protection locked="0"/>
    </xf>
    <xf numFmtId="0" fontId="11" fillId="0" borderId="3" xfId="0" applyFont="1" applyBorder="1" applyAlignment="1">
      <alignment horizontal="right" wrapText="1"/>
    </xf>
    <xf numFmtId="0" fontId="1" fillId="0" borderId="4" xfId="39" applyBorder="1" applyAlignment="1">
      <alignment wrapText="1"/>
    </xf>
    <xf numFmtId="0" fontId="1" fillId="0" borderId="5" xfId="39" applyBorder="1" applyAlignment="1">
      <alignment wrapText="1"/>
    </xf>
    <xf numFmtId="0" fontId="1" fillId="0" borderId="6" xfId="39" applyBorder="1" applyAlignment="1">
      <alignment wrapText="1"/>
    </xf>
    <xf numFmtId="0" fontId="1" fillId="0" borderId="4" xfId="39" applyBorder="1" applyAlignment="1">
      <alignment horizontal="center"/>
    </xf>
    <xf numFmtId="0" fontId="1" fillId="0" borderId="5" xfId="39" applyBorder="1" applyAlignment="1">
      <alignment horizontal="center"/>
    </xf>
    <xf numFmtId="0" fontId="1" fillId="0" borderId="6" xfId="39" applyBorder="1" applyAlignment="1">
      <alignment horizontal="center"/>
    </xf>
    <xf numFmtId="0" fontId="1" fillId="0" borderId="4" xfId="39" applyBorder="1"/>
    <xf numFmtId="0" fontId="1" fillId="0" borderId="5" xfId="39" applyBorder="1"/>
    <xf numFmtId="0" fontId="1" fillId="0" borderId="6" xfId="39" applyBorder="1"/>
    <xf numFmtId="0" fontId="1" fillId="0" borderId="7" xfId="39" applyBorder="1" applyAlignment="1">
      <alignment vertical="top" wrapText="1"/>
    </xf>
    <xf numFmtId="0" fontId="1" fillId="0" borderId="8" xfId="39" applyBorder="1" applyAlignment="1">
      <alignment vertical="top" wrapText="1"/>
    </xf>
    <xf numFmtId="0" fontId="1" fillId="0" borderId="2" xfId="39" applyBorder="1" applyAlignment="1">
      <alignment vertical="top" wrapText="1"/>
    </xf>
    <xf numFmtId="0" fontId="1" fillId="0" borderId="0" xfId="39" applyAlignment="1">
      <alignment vertical="top" wrapText="1"/>
    </xf>
    <xf numFmtId="0" fontId="4" fillId="0" borderId="4" xfId="39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0" borderId="4" xfId="39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34" applyFont="1"/>
  </cellXfs>
  <cellStyles count="40">
    <cellStyle name="Followed Hyperlink" xfId="2" builtinId="9" hidden="1"/>
    <cellStyle name="Followed Hyperlink" xfId="4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5" builtinId="8" hidden="1"/>
    <cellStyle name="Hyperlink" xfId="37" builtinId="8" hidden="1"/>
    <cellStyle name="Normal" xfId="0" builtinId="0"/>
    <cellStyle name="Normal 2" xfId="34" xr:uid="{00000000-0005-0000-0000-000025000000}"/>
    <cellStyle name="Normal 2 2" xfId="39" xr:uid="{040F8A02-D553-3341-8C9A-0776C6635716}"/>
    <cellStyle name="Percent" xfId="5" builtinId="5"/>
  </cellStyles>
  <dxfs count="5"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4"/>
  <colors>
    <mruColors>
      <color rgb="FFB9F1BA"/>
      <color rgb="FFFFFBB0"/>
      <color rgb="FFC5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80"/>
  <sheetViews>
    <sheetView tabSelected="1" workbookViewId="0">
      <selection activeCell="E4" sqref="E4"/>
    </sheetView>
  </sheetViews>
  <sheetFormatPr baseColWidth="10" defaultColWidth="11" defaultRowHeight="16" x14ac:dyDescent="0.2"/>
  <cols>
    <col min="1" max="1" width="19.5" customWidth="1"/>
    <col min="2" max="2" width="13" customWidth="1"/>
    <col min="3" max="3" width="13.1640625" customWidth="1"/>
  </cols>
  <sheetData>
    <row r="1" spans="1:6" x14ac:dyDescent="0.2">
      <c r="A1" s="4" t="s">
        <v>10</v>
      </c>
      <c r="B1" s="8"/>
      <c r="C1" s="8"/>
      <c r="D1" s="8"/>
      <c r="E1" s="8"/>
    </row>
    <row r="2" spans="1:6" x14ac:dyDescent="0.2">
      <c r="A2" s="4" t="s">
        <v>11</v>
      </c>
      <c r="B2" s="8"/>
      <c r="C2" s="8"/>
      <c r="D2" s="8"/>
      <c r="E2" s="8"/>
    </row>
    <row r="3" spans="1:6" x14ac:dyDescent="0.2">
      <c r="A3" s="8"/>
      <c r="B3" s="8"/>
      <c r="C3" s="8"/>
      <c r="D3" s="8"/>
      <c r="E3" s="8"/>
    </row>
    <row r="4" spans="1:6" x14ac:dyDescent="0.2">
      <c r="A4" s="138" t="s">
        <v>12</v>
      </c>
      <c r="B4" s="139"/>
      <c r="C4" s="139"/>
      <c r="D4" s="139"/>
      <c r="E4" s="8"/>
    </row>
    <row r="5" spans="1:6" x14ac:dyDescent="0.2">
      <c r="A5" s="138" t="s">
        <v>22</v>
      </c>
      <c r="B5" s="139"/>
      <c r="C5" s="139"/>
      <c r="D5" s="139"/>
      <c r="E5" s="8"/>
    </row>
    <row r="6" spans="1:6" x14ac:dyDescent="0.2">
      <c r="A6" s="8"/>
      <c r="B6" s="8"/>
      <c r="C6" s="8"/>
      <c r="D6" s="8"/>
      <c r="E6" s="8"/>
    </row>
    <row r="7" spans="1:6" x14ac:dyDescent="0.2">
      <c r="A7" s="138" t="s">
        <v>13</v>
      </c>
      <c r="B7" s="139"/>
      <c r="C7" s="139"/>
      <c r="D7" s="139"/>
      <c r="E7" s="8">
        <v>2024</v>
      </c>
    </row>
    <row r="8" spans="1:6" x14ac:dyDescent="0.2">
      <c r="A8" s="4"/>
      <c r="B8" s="8"/>
      <c r="C8" s="8"/>
      <c r="D8" s="8"/>
      <c r="E8" s="8"/>
    </row>
    <row r="9" spans="1:6" x14ac:dyDescent="0.2">
      <c r="A9" s="138" t="s">
        <v>23</v>
      </c>
      <c r="B9" s="139"/>
      <c r="C9" s="139"/>
      <c r="D9" s="139"/>
      <c r="E9" s="9"/>
      <c r="F9" s="5"/>
    </row>
    <row r="10" spans="1:6" x14ac:dyDescent="0.2">
      <c r="A10" s="138" t="s">
        <v>27</v>
      </c>
      <c r="B10" s="139"/>
      <c r="C10" s="139"/>
      <c r="D10" s="139"/>
      <c r="E10" s="10"/>
    </row>
    <row r="11" spans="1:6" x14ac:dyDescent="0.2">
      <c r="A11" s="4"/>
      <c r="B11" s="5"/>
      <c r="C11" s="5"/>
      <c r="D11" s="8"/>
      <c r="E11" s="8"/>
    </row>
    <row r="12" spans="1:6" x14ac:dyDescent="0.2">
      <c r="A12" s="140" t="s">
        <v>209</v>
      </c>
      <c r="B12" s="139"/>
      <c r="C12" s="139"/>
      <c r="D12" s="139"/>
      <c r="E12" s="8" t="s">
        <v>205</v>
      </c>
    </row>
    <row r="13" spans="1:6" x14ac:dyDescent="0.2">
      <c r="A13" s="6"/>
      <c r="B13" s="7"/>
      <c r="C13" s="7"/>
      <c r="D13" s="8"/>
      <c r="E13" s="8"/>
    </row>
    <row r="14" spans="1:6" ht="68" x14ac:dyDescent="0.2">
      <c r="A14" s="2" t="s">
        <v>28</v>
      </c>
      <c r="B14" s="2" t="s">
        <v>14</v>
      </c>
      <c r="C14" s="34" t="s">
        <v>18</v>
      </c>
      <c r="D14" s="34" t="s">
        <v>19</v>
      </c>
      <c r="E14" s="34" t="s">
        <v>82</v>
      </c>
    </row>
    <row r="15" spans="1:6" x14ac:dyDescent="0.2">
      <c r="A15" s="11" t="s">
        <v>20</v>
      </c>
      <c r="B15" s="33"/>
      <c r="C15" s="33"/>
      <c r="D15" s="1" t="str">
        <f>IF(B15=0,"",C15/B15)</f>
        <v/>
      </c>
      <c r="E15" s="133"/>
    </row>
    <row r="16" spans="1:6" x14ac:dyDescent="0.2">
      <c r="A16" s="11" t="s">
        <v>21</v>
      </c>
      <c r="B16" s="33"/>
      <c r="C16" s="33"/>
      <c r="D16" s="1" t="str">
        <f t="shared" ref="D16:D20" si="0">IF(B16=0,"",C16/B16)</f>
        <v/>
      </c>
      <c r="E16" s="133"/>
    </row>
    <row r="17" spans="1:18" x14ac:dyDescent="0.2">
      <c r="A17" s="11" t="s">
        <v>15</v>
      </c>
      <c r="B17" s="33"/>
      <c r="C17" s="33"/>
      <c r="D17" s="1" t="str">
        <f t="shared" si="0"/>
        <v/>
      </c>
      <c r="E17" s="133"/>
    </row>
    <row r="18" spans="1:18" x14ac:dyDescent="0.2">
      <c r="A18" s="11" t="s">
        <v>129</v>
      </c>
      <c r="B18" s="33"/>
      <c r="C18" s="33"/>
      <c r="D18" s="1" t="str">
        <f t="shared" si="0"/>
        <v/>
      </c>
      <c r="E18" s="133"/>
    </row>
    <row r="19" spans="1:18" x14ac:dyDescent="0.2">
      <c r="A19" s="11" t="s">
        <v>16</v>
      </c>
      <c r="B19" s="33"/>
      <c r="C19" s="33"/>
      <c r="D19" s="1" t="str">
        <f t="shared" si="0"/>
        <v/>
      </c>
      <c r="E19" s="133"/>
    </row>
    <row r="20" spans="1:18" x14ac:dyDescent="0.2">
      <c r="A20" s="2" t="s">
        <v>17</v>
      </c>
      <c r="B20" s="42">
        <f>SUM(B15:B19)</f>
        <v>0</v>
      </c>
      <c r="C20" s="42">
        <f>SUM(C15:C19)</f>
        <v>0</v>
      </c>
      <c r="D20" s="126" t="str">
        <f t="shared" si="0"/>
        <v/>
      </c>
      <c r="E20" s="33"/>
    </row>
    <row r="21" spans="1:18" x14ac:dyDescent="0.2">
      <c r="A21" s="3"/>
      <c r="B21" s="4"/>
      <c r="C21" s="4"/>
      <c r="D21" s="4"/>
      <c r="E21" s="8"/>
    </row>
    <row r="22" spans="1:18" x14ac:dyDescent="0.2">
      <c r="A22" s="3"/>
      <c r="B22" s="4"/>
      <c r="C22" s="4"/>
      <c r="D22" s="4"/>
      <c r="E22" s="8"/>
    </row>
    <row r="23" spans="1:18" ht="68" x14ac:dyDescent="0.2">
      <c r="A23" s="135" t="s">
        <v>202</v>
      </c>
      <c r="B23" s="2" t="s">
        <v>14</v>
      </c>
      <c r="C23" s="34" t="s">
        <v>18</v>
      </c>
      <c r="D23" s="34" t="s">
        <v>19</v>
      </c>
      <c r="E23" s="34" t="s">
        <v>82</v>
      </c>
    </row>
    <row r="24" spans="1:18" s="8" customFormat="1" x14ac:dyDescent="0.2">
      <c r="A24" s="11" t="s">
        <v>203</v>
      </c>
      <c r="B24" s="33"/>
      <c r="C24" s="33"/>
      <c r="D24" s="1" t="str">
        <f>IF(B24=0,"",C24/B24)</f>
        <v/>
      </c>
      <c r="E24" s="133"/>
    </row>
    <row r="25" spans="1:18" x14ac:dyDescent="0.2">
      <c r="A25" s="3"/>
      <c r="B25" s="4"/>
      <c r="C25" s="4"/>
      <c r="D25" s="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">
      <c r="A26" s="136"/>
      <c r="B26" s="137"/>
      <c r="C26" s="137"/>
      <c r="D26" s="137"/>
      <c r="E26" s="13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x14ac:dyDescent="0.2">
      <c r="A79" s="8"/>
      <c r="B79" s="8"/>
      <c r="C79" s="8"/>
      <c r="D79" s="8"/>
      <c r="E79" s="8"/>
    </row>
    <row r="80" spans="1:18" x14ac:dyDescent="0.2">
      <c r="A80" s="8"/>
      <c r="B80" s="8"/>
      <c r="C80" s="8"/>
      <c r="D80" s="8"/>
      <c r="E80" s="8"/>
    </row>
  </sheetData>
  <sheetProtection algorithmName="SHA-512" hashValue="tJIMvReVchCM7uge6LnN8Y6iTfb/dNCMSiOiVmACl0xHktpN11RnVIepIO5UdXj58IZuFXskgnYKVMqKV4Txig==" saltValue="qsWwnkoEwjX2uZk9e6HBZA==" spinCount="100000" sheet="1" objects="1" scenarios="1"/>
  <mergeCells count="7">
    <mergeCell ref="A26:D26"/>
    <mergeCell ref="A9:D9"/>
    <mergeCell ref="A10:D10"/>
    <mergeCell ref="A4:D4"/>
    <mergeCell ref="A5:D5"/>
    <mergeCell ref="A7:D7"/>
    <mergeCell ref="A12:D12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3EB9-19D8-5840-893C-C656F53B216B}">
  <sheetPr>
    <tabColor rgb="FF7030A0"/>
    <outlinePr summaryRight="0"/>
  </sheetPr>
  <dimension ref="A1:AY258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baseColWidth="10" defaultColWidth="8.1640625" defaultRowHeight="15" x14ac:dyDescent="0.2"/>
  <cols>
    <col min="1" max="1" width="23.33203125" style="14" customWidth="1"/>
    <col min="2" max="3" width="19" style="14" customWidth="1"/>
    <col min="4" max="4" width="27.6640625" style="14" customWidth="1"/>
    <col min="5" max="5" width="11.1640625" style="12" customWidth="1"/>
    <col min="6" max="6" width="11.33203125" style="13" customWidth="1"/>
    <col min="7" max="14" width="3.5" style="14" bestFit="1" customWidth="1"/>
    <col min="15" max="15" width="3.5" style="14" customWidth="1"/>
    <col min="16" max="30" width="3.5" style="14" bestFit="1" customWidth="1"/>
    <col min="31" max="34" width="3.5" style="14" customWidth="1"/>
    <col min="35" max="35" width="5.6640625" style="17" customWidth="1"/>
    <col min="36" max="36" width="8.83203125" style="15" customWidth="1"/>
    <col min="37" max="37" width="6" style="15" customWidth="1"/>
    <col min="38" max="38" width="8" style="15" customWidth="1"/>
    <col min="39" max="39" width="11.1640625" style="15" customWidth="1"/>
    <col min="40" max="40" width="11.5" style="17" customWidth="1"/>
    <col min="41" max="41" width="9.6640625" style="17" customWidth="1"/>
    <col min="42" max="42" width="7.33203125" style="16" customWidth="1"/>
    <col min="43" max="43" width="7.5" style="17" bestFit="1" customWidth="1"/>
    <col min="44" max="44" width="9.1640625" style="17" customWidth="1"/>
    <col min="45" max="45" width="11.6640625" style="17" customWidth="1"/>
    <col min="46" max="46" width="27.1640625" style="18" customWidth="1"/>
    <col min="47" max="47" width="43.5" style="19" bestFit="1" customWidth="1"/>
    <col min="48" max="48" width="40.5" style="19" customWidth="1"/>
    <col min="49" max="16384" width="8.1640625" style="20"/>
  </cols>
  <sheetData>
    <row r="1" spans="1:48" ht="19" x14ac:dyDescent="0.25">
      <c r="A1" s="119" t="s">
        <v>179</v>
      </c>
      <c r="B1" s="120"/>
      <c r="C1" s="121"/>
      <c r="D1" s="120"/>
      <c r="E1" s="122"/>
      <c r="F1" s="123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4"/>
      <c r="AJ1" s="124"/>
      <c r="AK1" s="124"/>
      <c r="AL1" s="124"/>
      <c r="AM1" s="124"/>
      <c r="AN1" s="124"/>
      <c r="AO1" s="124"/>
      <c r="AP1" s="120"/>
      <c r="AQ1" s="124"/>
      <c r="AR1" s="124"/>
      <c r="AS1" s="124"/>
      <c r="AT1" s="125"/>
    </row>
    <row r="2" spans="1:48" ht="16" x14ac:dyDescent="0.2">
      <c r="A2" s="141"/>
      <c r="B2" s="141"/>
      <c r="C2" s="141"/>
      <c r="D2" s="141"/>
      <c r="E2" s="141"/>
      <c r="F2" s="141"/>
      <c r="G2" s="141"/>
      <c r="H2" s="141"/>
      <c r="I2" s="16">
        <f>VLOOKUP(I3,'Tier 4 Allowances'!$B$14:$C$39,2,FALSE)</f>
        <v>8</v>
      </c>
      <c r="J2" s="16">
        <f>VLOOKUP(J3,'Tier 4 Allowances'!$B$14:$C$39,2,FALSE)</f>
        <v>10</v>
      </c>
      <c r="K2" s="16">
        <f>VLOOKUP(K3,'Tier 4 Allowances'!$B$14:$C$39,2,FALSE)</f>
        <v>15</v>
      </c>
      <c r="L2" s="16">
        <f>VLOOKUP(L3,'Tier 4 Allowances'!$B$14:$C$39,2,FALSE)</f>
        <v>10</v>
      </c>
      <c r="M2" s="16">
        <f>VLOOKUP(M3,'Tier 4 Allowances'!$B$14:$C$39,2,FALSE)</f>
        <v>20</v>
      </c>
      <c r="N2" s="16">
        <f>VLOOKUP(N3,'Tier 4 Allowances'!$B$14:$C$39,2,FALSE)</f>
        <v>40</v>
      </c>
      <c r="O2" s="16">
        <f>VLOOKUP(O3,'Tier 4 Allowances'!$B$14:$C$39,2,FALSE)</f>
        <v>11</v>
      </c>
      <c r="P2" s="16">
        <f>VLOOKUP(P3,'Tier 4 Allowances'!$B$14:$C$39,2,FALSE)</f>
        <v>10</v>
      </c>
      <c r="Q2" s="16">
        <f>VLOOKUP(Q3,'Tier 4 Allowances'!$B$14:$C$39,2,FALSE)</f>
        <v>12</v>
      </c>
      <c r="R2" s="16">
        <f>VLOOKUP(R3,'Tier 4 Allowances'!$B$14:$C$39,2,FALSE)</f>
        <v>20</v>
      </c>
      <c r="S2" s="16">
        <f>VLOOKUP(S3,'Tier 4 Allowances'!$B$14:$C$39,2,FALSE)</f>
        <v>20</v>
      </c>
      <c r="T2" s="16">
        <f>VLOOKUP(T3,'Tier 4 Allowances'!$B$14:$C$39,2,FALSE)</f>
        <v>8</v>
      </c>
      <c r="U2" s="16">
        <f>VLOOKUP(U3,'Tier 4 Allowances'!$B$14:$C$39,2,FALSE)</f>
        <v>8</v>
      </c>
      <c r="V2" s="16">
        <f>VLOOKUP(V3,'Tier 4 Allowances'!$B$14:$C$39,2,FALSE)</f>
        <v>13</v>
      </c>
      <c r="W2" s="16">
        <f>VLOOKUP(W3,'Tier 4 Allowances'!$B$14:$C$39,2,FALSE)</f>
        <v>5</v>
      </c>
      <c r="X2" s="16">
        <f>VLOOKUP(X3,'Tier 4 Allowances'!$B$14:$C$39,2,FALSE)</f>
        <v>9</v>
      </c>
      <c r="Y2" s="16">
        <f>VLOOKUP(Y3,'Tier 4 Allowances'!$B$14:$C$39,2,FALSE)</f>
        <v>16</v>
      </c>
      <c r="Z2" s="16">
        <f>VLOOKUP(Z3,'Tier 4 Allowances'!$B$14:$C$39,2,FALSE)</f>
        <v>3</v>
      </c>
      <c r="AA2" s="16">
        <f>VLOOKUP(AA3,'Tier 4 Allowances'!$B$14:$C$39,2,FALSE)</f>
        <v>10</v>
      </c>
      <c r="AB2" s="16">
        <f>VLOOKUP(AB3,'Tier 4 Allowances'!$B$14:$C$39,2,FALSE)</f>
        <v>20</v>
      </c>
      <c r="AC2" s="16">
        <f>VLOOKUP(AC3,'Tier 4 Allowances'!$B$14:$C$39,2,FALSE)</f>
        <v>3</v>
      </c>
      <c r="AD2" s="16">
        <f>VLOOKUP(AD3,'Tier 4 Allowances'!$B$14:$C$39,2,FALSE)</f>
        <v>8</v>
      </c>
      <c r="AE2" s="16">
        <f>VLOOKUP(AE3,'Tier 4 Allowances'!$B$14:$C$39,2,FALSE)</f>
        <v>27</v>
      </c>
      <c r="AF2" s="16">
        <f>VLOOKUP(AF3,'Tier 4 Allowances'!$B$14:$C$39,2,FALSE)</f>
        <v>10</v>
      </c>
      <c r="AG2" s="16">
        <f>VLOOKUP(AG3,'Tier 4 Allowances'!$B$14:$C$39,2,FALSE)</f>
        <v>5</v>
      </c>
      <c r="AH2" s="16">
        <f>VLOOKUP(AH3,'Tier 4 Allowances'!$B$14:$C$39,2,FALSE)</f>
        <v>4</v>
      </c>
      <c r="AI2" s="16"/>
    </row>
    <row r="3" spans="1:48" s="28" customFormat="1" ht="123" x14ac:dyDescent="0.2">
      <c r="A3" s="21" t="s">
        <v>215</v>
      </c>
      <c r="B3" s="22" t="s">
        <v>1</v>
      </c>
      <c r="C3" s="22" t="s">
        <v>2</v>
      </c>
      <c r="D3" s="22" t="s">
        <v>29</v>
      </c>
      <c r="E3" s="22" t="s">
        <v>3</v>
      </c>
      <c r="F3" s="76" t="s">
        <v>4</v>
      </c>
      <c r="G3" s="77" t="s">
        <v>78</v>
      </c>
      <c r="H3" s="77" t="s">
        <v>76</v>
      </c>
      <c r="I3" s="78" t="str">
        <f>'Tier 4 Allowances'!B14</f>
        <v>Adv Video-A</v>
      </c>
      <c r="J3" s="78" t="str">
        <f>'Tier 4 Allowances'!B15</f>
        <v>CableCARD</v>
      </c>
      <c r="K3" s="78" t="str">
        <f>'Tier 4 Allowances'!B16</f>
        <v>DVR</v>
      </c>
      <c r="L3" s="78" t="str">
        <f>'Tier 4 Allowances'!B17</f>
        <v>DVR-A</v>
      </c>
      <c r="M3" s="78" t="str">
        <f>'Tier 4 Allowances'!B18</f>
        <v>D2</v>
      </c>
      <c r="N3" s="78" t="str">
        <f>'Tier 4 Allowances'!B19</f>
        <v>D3</v>
      </c>
      <c r="O3" s="78" t="str">
        <f>'Tier 4 Allowances'!B20</f>
        <v>D3 above 8x4</v>
      </c>
      <c r="P3" s="78" t="str">
        <f>'Tier 4 Allowances'!B21</f>
        <v>HNI</v>
      </c>
      <c r="Q3" s="78" t="str">
        <f>'Tier 4 Allowances'!B22</f>
        <v>M-HNI</v>
      </c>
      <c r="R3" s="78" t="str">
        <f>'Tier 4 Allowances'!B23</f>
        <v>S-DVR</v>
      </c>
      <c r="S3" s="78" t="str">
        <f>'Tier 4 Allowances'!B24</f>
        <v>Multi-room</v>
      </c>
      <c r="T3" s="78" t="str">
        <f>'Tier 4 Allowances'!B25</f>
        <v>MS</v>
      </c>
      <c r="U3" s="78" t="str">
        <f>'Tier 4 Allowances'!B26</f>
        <v>MS-A</v>
      </c>
      <c r="V3" s="78" t="str">
        <f>'Tier 4 Allowances'!B27</f>
        <v>XCD</v>
      </c>
      <c r="W3" s="78" t="str">
        <f>'Tier 4 Allowances'!B28</f>
        <v>XCD-A</v>
      </c>
      <c r="X3" s="78" t="str">
        <f>'Tier 4 Allowances'!B29</f>
        <v>WiFi (n) LP</v>
      </c>
      <c r="Y3" s="78" t="str">
        <f>'Tier 4 Allowances'!B30</f>
        <v>WiFi (ac) LP</v>
      </c>
      <c r="Z3" s="78" t="str">
        <f>'Tier 4 Allowances'!B31</f>
        <v>WiFi Addl LP</v>
      </c>
      <c r="AA3" s="78" t="str">
        <f>'Tier 4 Allowances'!B32</f>
        <v>WiFi (n) HP</v>
      </c>
      <c r="AB3" s="78" t="str">
        <f>'Tier 4 Allowances'!B33</f>
        <v>WiFi (ac) HP</v>
      </c>
      <c r="AC3" s="78" t="str">
        <f>'Tier 4 Allowances'!B34</f>
        <v>WiFi Addl HP</v>
      </c>
      <c r="AD3" s="78" t="str">
        <f>'Tier 4 Allowances'!B35</f>
        <v>AP</v>
      </c>
      <c r="AE3" s="78" t="str">
        <f>'Tier 4 Allowances'!B36</f>
        <v>RTG</v>
      </c>
      <c r="AF3" s="78" t="str">
        <f>'Tier 4 Allowances'!B37</f>
        <v>HEVP</v>
      </c>
      <c r="AG3" s="78" t="str">
        <f>'Tier 4 Allowances'!B38</f>
        <v>UHD-4</v>
      </c>
      <c r="AH3" s="78" t="str">
        <f>'Tier 4 Allowances'!B39</f>
        <v>TELE</v>
      </c>
      <c r="AI3" s="79" t="s">
        <v>90</v>
      </c>
      <c r="AJ3" s="24" t="s">
        <v>48</v>
      </c>
      <c r="AK3" s="24" t="s">
        <v>5</v>
      </c>
      <c r="AL3" s="24" t="s">
        <v>6</v>
      </c>
      <c r="AM3" s="24" t="s">
        <v>7</v>
      </c>
      <c r="AN3" s="26" t="s">
        <v>77</v>
      </c>
      <c r="AO3" s="26" t="s">
        <v>47</v>
      </c>
      <c r="AP3" s="23" t="s">
        <v>180</v>
      </c>
      <c r="AQ3" s="26" t="s">
        <v>89</v>
      </c>
      <c r="AR3" s="26" t="s">
        <v>128</v>
      </c>
      <c r="AS3" s="26" t="s">
        <v>182</v>
      </c>
      <c r="AT3" s="27" t="s">
        <v>9</v>
      </c>
      <c r="AV3" s="29"/>
    </row>
    <row r="4" spans="1:48" x14ac:dyDescent="0.2">
      <c r="A4" s="128"/>
      <c r="B4" s="129"/>
      <c r="C4" s="129"/>
      <c r="D4" s="129"/>
      <c r="E4" s="130"/>
      <c r="F4" s="130"/>
      <c r="G4" s="131"/>
      <c r="H4" s="131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7"/>
      <c r="AJ4" s="132"/>
      <c r="AK4" s="132"/>
      <c r="AL4" s="132"/>
      <c r="AM4" s="132"/>
      <c r="AN4" s="132"/>
      <c r="AO4" s="117" t="str">
        <f>'Tier 4 Calculations'!AU4</f>
        <v/>
      </c>
      <c r="AP4" s="118" t="str">
        <f>'Tier 4 Calculations'!AV4</f>
        <v/>
      </c>
      <c r="AQ4" s="118" t="str">
        <f>'Tier 4 Calculations'!AW4</f>
        <v/>
      </c>
      <c r="AR4" s="118" t="str">
        <f>'Tier 4 Calculations'!AX4</f>
        <v/>
      </c>
      <c r="AS4" s="36" t="str">
        <f t="shared" ref="AS4:AS35" si="0">IF(ISBLANK(F4),"",IF(AND(E4="Non-DVR",F4="IP"),"Yes","No"))</f>
        <v/>
      </c>
      <c r="AT4" s="30"/>
      <c r="AU4" s="43"/>
    </row>
    <row r="5" spans="1:48" x14ac:dyDescent="0.2">
      <c r="A5" s="128"/>
      <c r="B5" s="129"/>
      <c r="C5" s="129"/>
      <c r="D5" s="129"/>
      <c r="E5" s="130"/>
      <c r="F5" s="130"/>
      <c r="G5" s="131"/>
      <c r="H5" s="131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7"/>
      <c r="AJ5" s="132"/>
      <c r="AK5" s="132"/>
      <c r="AL5" s="132"/>
      <c r="AM5" s="132"/>
      <c r="AN5" s="132"/>
      <c r="AO5" s="117" t="str">
        <f>'Tier 4 Calculations'!AU5</f>
        <v/>
      </c>
      <c r="AP5" s="118" t="str">
        <f>'Tier 4 Calculations'!AV5</f>
        <v/>
      </c>
      <c r="AQ5" s="118" t="str">
        <f>'Tier 4 Calculations'!AW5</f>
        <v/>
      </c>
      <c r="AR5" s="118" t="str">
        <f>'Tier 4 Calculations'!AX5</f>
        <v/>
      </c>
      <c r="AS5" s="36" t="str">
        <f t="shared" si="0"/>
        <v/>
      </c>
      <c r="AT5" s="30"/>
      <c r="AU5" s="43"/>
    </row>
    <row r="6" spans="1:48" x14ac:dyDescent="0.2">
      <c r="A6" s="128"/>
      <c r="B6" s="129"/>
      <c r="C6" s="130"/>
      <c r="D6" s="130"/>
      <c r="E6" s="130"/>
      <c r="F6" s="130"/>
      <c r="G6" s="131"/>
      <c r="H6" s="131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7"/>
      <c r="AJ6" s="132"/>
      <c r="AK6" s="132"/>
      <c r="AL6" s="132"/>
      <c r="AM6" s="132"/>
      <c r="AN6" s="132"/>
      <c r="AO6" s="117" t="str">
        <f>'Tier 4 Calculations'!AU6</f>
        <v/>
      </c>
      <c r="AP6" s="118" t="str">
        <f>'Tier 4 Calculations'!AV6</f>
        <v/>
      </c>
      <c r="AQ6" s="118" t="str">
        <f>'Tier 4 Calculations'!AW6</f>
        <v/>
      </c>
      <c r="AR6" s="118" t="str">
        <f>'Tier 4 Calculations'!AX6</f>
        <v/>
      </c>
      <c r="AS6" s="36" t="str">
        <f t="shared" si="0"/>
        <v/>
      </c>
      <c r="AT6" s="30"/>
    </row>
    <row r="7" spans="1:48" x14ac:dyDescent="0.2">
      <c r="A7" s="128"/>
      <c r="B7" s="129"/>
      <c r="C7" s="130"/>
      <c r="D7" s="130"/>
      <c r="E7" s="130"/>
      <c r="F7" s="130"/>
      <c r="G7" s="131"/>
      <c r="H7" s="131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7"/>
      <c r="AJ7" s="132"/>
      <c r="AK7" s="132"/>
      <c r="AL7" s="132"/>
      <c r="AM7" s="132"/>
      <c r="AN7" s="132"/>
      <c r="AO7" s="117" t="str">
        <f>'Tier 4 Calculations'!AU7</f>
        <v/>
      </c>
      <c r="AP7" s="118" t="str">
        <f>'Tier 4 Calculations'!AV7</f>
        <v/>
      </c>
      <c r="AQ7" s="118" t="str">
        <f>'Tier 4 Calculations'!AW7</f>
        <v/>
      </c>
      <c r="AR7" s="118" t="str">
        <f>'Tier 4 Calculations'!AX7</f>
        <v/>
      </c>
      <c r="AS7" s="36" t="str">
        <f t="shared" si="0"/>
        <v/>
      </c>
      <c r="AT7" s="30"/>
    </row>
    <row r="8" spans="1:48" x14ac:dyDescent="0.2">
      <c r="A8" s="128"/>
      <c r="B8" s="129"/>
      <c r="C8" s="130"/>
      <c r="D8" s="130"/>
      <c r="E8" s="130"/>
      <c r="F8" s="130"/>
      <c r="G8" s="131"/>
      <c r="H8" s="131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7"/>
      <c r="AJ8" s="132"/>
      <c r="AK8" s="132"/>
      <c r="AL8" s="132"/>
      <c r="AM8" s="132"/>
      <c r="AN8" s="132"/>
      <c r="AO8" s="117" t="str">
        <f>'Tier 4 Calculations'!AU8</f>
        <v/>
      </c>
      <c r="AP8" s="118" t="str">
        <f>'Tier 4 Calculations'!AV8</f>
        <v/>
      </c>
      <c r="AQ8" s="118" t="str">
        <f>'Tier 4 Calculations'!AW8</f>
        <v/>
      </c>
      <c r="AR8" s="118" t="str">
        <f>'Tier 4 Calculations'!AX8</f>
        <v/>
      </c>
      <c r="AS8" s="36" t="str">
        <f t="shared" si="0"/>
        <v/>
      </c>
      <c r="AT8" s="30"/>
    </row>
    <row r="9" spans="1:48" x14ac:dyDescent="0.2">
      <c r="A9" s="128"/>
      <c r="B9" s="129"/>
      <c r="C9" s="130"/>
      <c r="D9" s="130"/>
      <c r="E9" s="130"/>
      <c r="F9" s="130"/>
      <c r="G9" s="131"/>
      <c r="H9" s="131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7"/>
      <c r="AJ9" s="132"/>
      <c r="AK9" s="132"/>
      <c r="AL9" s="132"/>
      <c r="AM9" s="132"/>
      <c r="AN9" s="132"/>
      <c r="AO9" s="117" t="str">
        <f>'Tier 4 Calculations'!AU9</f>
        <v/>
      </c>
      <c r="AP9" s="118" t="str">
        <f>'Tier 4 Calculations'!AV9</f>
        <v/>
      </c>
      <c r="AQ9" s="118" t="str">
        <f>'Tier 4 Calculations'!AW9</f>
        <v/>
      </c>
      <c r="AR9" s="118" t="str">
        <f>'Tier 4 Calculations'!AX9</f>
        <v/>
      </c>
      <c r="AS9" s="36" t="str">
        <f t="shared" si="0"/>
        <v/>
      </c>
      <c r="AT9" s="30"/>
    </row>
    <row r="10" spans="1:48" x14ac:dyDescent="0.2">
      <c r="A10" s="128"/>
      <c r="B10" s="129"/>
      <c r="C10" s="129"/>
      <c r="D10" s="129"/>
      <c r="E10" s="130"/>
      <c r="F10" s="130"/>
      <c r="G10" s="131"/>
      <c r="H10" s="131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7"/>
      <c r="AJ10" s="132"/>
      <c r="AK10" s="132"/>
      <c r="AL10" s="132"/>
      <c r="AM10" s="132"/>
      <c r="AN10" s="132"/>
      <c r="AO10" s="117" t="str">
        <f>'Tier 4 Calculations'!AU10</f>
        <v/>
      </c>
      <c r="AP10" s="118" t="str">
        <f>'Tier 4 Calculations'!AV10</f>
        <v/>
      </c>
      <c r="AQ10" s="118" t="str">
        <f>'Tier 4 Calculations'!AW10</f>
        <v/>
      </c>
      <c r="AR10" s="118" t="str">
        <f>'Tier 4 Calculations'!AX10</f>
        <v/>
      </c>
      <c r="AS10" s="36" t="str">
        <f t="shared" si="0"/>
        <v/>
      </c>
    </row>
    <row r="11" spans="1:48" x14ac:dyDescent="0.2">
      <c r="A11" s="128"/>
      <c r="B11" s="129"/>
      <c r="C11" s="129"/>
      <c r="D11" s="129"/>
      <c r="E11" s="130"/>
      <c r="F11" s="130"/>
      <c r="G11" s="131"/>
      <c r="H11" s="131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7"/>
      <c r="AJ11" s="132"/>
      <c r="AK11" s="132"/>
      <c r="AL11" s="132"/>
      <c r="AM11" s="132"/>
      <c r="AN11" s="132"/>
      <c r="AO11" s="117" t="str">
        <f>'Tier 4 Calculations'!AU11</f>
        <v/>
      </c>
      <c r="AP11" s="118" t="str">
        <f>'Tier 4 Calculations'!AV11</f>
        <v/>
      </c>
      <c r="AQ11" s="118" t="str">
        <f>'Tier 4 Calculations'!AW11</f>
        <v/>
      </c>
      <c r="AR11" s="118" t="str">
        <f>'Tier 4 Calculations'!AX11</f>
        <v/>
      </c>
      <c r="AS11" s="36" t="str">
        <f t="shared" si="0"/>
        <v/>
      </c>
    </row>
    <row r="12" spans="1:48" x14ac:dyDescent="0.2">
      <c r="A12" s="49"/>
      <c r="E12" s="13"/>
      <c r="F12" s="130"/>
      <c r="G12" s="41"/>
      <c r="H12" s="41"/>
      <c r="U12" s="129"/>
      <c r="AI12" s="36"/>
      <c r="AN12" s="15"/>
      <c r="AO12" s="117" t="str">
        <f>'Tier 4 Calculations'!AU12</f>
        <v/>
      </c>
      <c r="AP12" s="118" t="str">
        <f>'Tier 4 Calculations'!AV12</f>
        <v/>
      </c>
      <c r="AQ12" s="118" t="str">
        <f>'Tier 4 Calculations'!AW12</f>
        <v/>
      </c>
      <c r="AR12" s="118" t="str">
        <f>'Tier 4 Calculations'!AX12</f>
        <v/>
      </c>
      <c r="AS12" s="36" t="str">
        <f t="shared" si="0"/>
        <v/>
      </c>
    </row>
    <row r="13" spans="1:48" x14ac:dyDescent="0.2">
      <c r="A13" s="49"/>
      <c r="E13" s="13"/>
      <c r="F13" s="130"/>
      <c r="G13" s="41"/>
      <c r="H13" s="41"/>
      <c r="U13" s="129"/>
      <c r="AI13" s="36"/>
      <c r="AN13" s="15"/>
      <c r="AO13" s="117" t="str">
        <f>'Tier 4 Calculations'!AU13</f>
        <v/>
      </c>
      <c r="AP13" s="118" t="str">
        <f>'Tier 4 Calculations'!AV13</f>
        <v/>
      </c>
      <c r="AQ13" s="118" t="str">
        <f>'Tier 4 Calculations'!AW13</f>
        <v/>
      </c>
      <c r="AR13" s="118" t="str">
        <f>'Tier 4 Calculations'!AX13</f>
        <v/>
      </c>
      <c r="AS13" s="36" t="str">
        <f t="shared" si="0"/>
        <v/>
      </c>
    </row>
    <row r="14" spans="1:48" x14ac:dyDescent="0.2">
      <c r="A14" s="49"/>
      <c r="E14" s="13"/>
      <c r="F14" s="130"/>
      <c r="G14" s="41"/>
      <c r="H14" s="41"/>
      <c r="U14" s="129"/>
      <c r="AI14" s="36"/>
      <c r="AN14" s="15"/>
      <c r="AO14" s="117" t="str">
        <f>'Tier 4 Calculations'!AU14</f>
        <v/>
      </c>
      <c r="AP14" s="118" t="str">
        <f>'Tier 4 Calculations'!AV14</f>
        <v/>
      </c>
      <c r="AQ14" s="118" t="str">
        <f>'Tier 4 Calculations'!AW14</f>
        <v/>
      </c>
      <c r="AR14" s="118" t="str">
        <f>'Tier 4 Calculations'!AX14</f>
        <v/>
      </c>
      <c r="AS14" s="36" t="str">
        <f t="shared" si="0"/>
        <v/>
      </c>
    </row>
    <row r="15" spans="1:48" x14ac:dyDescent="0.2">
      <c r="A15" s="49"/>
      <c r="E15" s="13"/>
      <c r="F15" s="130"/>
      <c r="G15" s="41"/>
      <c r="H15" s="41"/>
      <c r="U15" s="129"/>
      <c r="AI15" s="36"/>
      <c r="AN15" s="15"/>
      <c r="AO15" s="117" t="str">
        <f>'Tier 4 Calculations'!AU15</f>
        <v/>
      </c>
      <c r="AP15" s="118" t="str">
        <f>'Tier 4 Calculations'!AV15</f>
        <v/>
      </c>
      <c r="AQ15" s="118" t="str">
        <f>'Tier 4 Calculations'!AW15</f>
        <v/>
      </c>
      <c r="AR15" s="118" t="str">
        <f>'Tier 4 Calculations'!AX15</f>
        <v/>
      </c>
      <c r="AS15" s="36" t="str">
        <f t="shared" si="0"/>
        <v/>
      </c>
    </row>
    <row r="16" spans="1:48" x14ac:dyDescent="0.2">
      <c r="A16" s="49"/>
      <c r="E16" s="13"/>
      <c r="F16" s="130"/>
      <c r="G16" s="41"/>
      <c r="H16" s="41"/>
      <c r="U16" s="129"/>
      <c r="AI16" s="36"/>
      <c r="AN16" s="15"/>
      <c r="AO16" s="117" t="str">
        <f>'Tier 4 Calculations'!AU16</f>
        <v/>
      </c>
      <c r="AP16" s="118" t="str">
        <f>'Tier 4 Calculations'!AV16</f>
        <v/>
      </c>
      <c r="AQ16" s="118" t="str">
        <f>'Tier 4 Calculations'!AW16</f>
        <v/>
      </c>
      <c r="AR16" s="118" t="str">
        <f>'Tier 4 Calculations'!AX16</f>
        <v/>
      </c>
      <c r="AS16" s="36" t="str">
        <f t="shared" si="0"/>
        <v/>
      </c>
    </row>
    <row r="17" spans="1:46" x14ac:dyDescent="0.2">
      <c r="A17" s="49"/>
      <c r="E17" s="13"/>
      <c r="F17" s="130"/>
      <c r="G17" s="41"/>
      <c r="H17" s="41"/>
      <c r="U17" s="129"/>
      <c r="AI17" s="36"/>
      <c r="AN17" s="15"/>
      <c r="AO17" s="117" t="str">
        <f>'Tier 4 Calculations'!AU17</f>
        <v/>
      </c>
      <c r="AP17" s="118" t="str">
        <f>'Tier 4 Calculations'!AV17</f>
        <v/>
      </c>
      <c r="AQ17" s="118" t="str">
        <f>'Tier 4 Calculations'!AW17</f>
        <v/>
      </c>
      <c r="AR17" s="118" t="str">
        <f>'Tier 4 Calculations'!AX17</f>
        <v/>
      </c>
      <c r="AS17" s="36" t="str">
        <f t="shared" si="0"/>
        <v/>
      </c>
    </row>
    <row r="18" spans="1:46" x14ac:dyDescent="0.2">
      <c r="A18" s="49"/>
      <c r="E18" s="13"/>
      <c r="F18" s="130"/>
      <c r="G18" s="41"/>
      <c r="H18" s="41"/>
      <c r="U18" s="129"/>
      <c r="AI18" s="36"/>
      <c r="AN18" s="15"/>
      <c r="AO18" s="117" t="str">
        <f>'Tier 4 Calculations'!AU18</f>
        <v/>
      </c>
      <c r="AP18" s="118" t="str">
        <f>'Tier 4 Calculations'!AV18</f>
        <v/>
      </c>
      <c r="AQ18" s="118" t="str">
        <f>'Tier 4 Calculations'!AW18</f>
        <v/>
      </c>
      <c r="AR18" s="118" t="str">
        <f>'Tier 4 Calculations'!AX18</f>
        <v/>
      </c>
      <c r="AS18" s="36" t="str">
        <f t="shared" si="0"/>
        <v/>
      </c>
    </row>
    <row r="19" spans="1:46" x14ac:dyDescent="0.2">
      <c r="A19" s="49"/>
      <c r="E19" s="13"/>
      <c r="F19" s="130"/>
      <c r="G19" s="41"/>
      <c r="H19" s="41"/>
      <c r="U19" s="129"/>
      <c r="AI19" s="36"/>
      <c r="AN19" s="15"/>
      <c r="AO19" s="117" t="str">
        <f>'Tier 4 Calculations'!AU19</f>
        <v/>
      </c>
      <c r="AP19" s="118" t="str">
        <f>'Tier 4 Calculations'!AV19</f>
        <v/>
      </c>
      <c r="AQ19" s="118" t="str">
        <f>'Tier 4 Calculations'!AW19</f>
        <v/>
      </c>
      <c r="AR19" s="118" t="str">
        <f>'Tier 4 Calculations'!AX19</f>
        <v/>
      </c>
      <c r="AS19" s="36" t="str">
        <f t="shared" si="0"/>
        <v/>
      </c>
    </row>
    <row r="20" spans="1:46" x14ac:dyDescent="0.2">
      <c r="A20" s="49"/>
      <c r="E20" s="13"/>
      <c r="F20" s="130"/>
      <c r="G20" s="41"/>
      <c r="H20" s="41"/>
      <c r="U20" s="129"/>
      <c r="AI20" s="36"/>
      <c r="AN20" s="15"/>
      <c r="AO20" s="117" t="str">
        <f>'Tier 4 Calculations'!AU20</f>
        <v/>
      </c>
      <c r="AP20" s="118" t="str">
        <f>'Tier 4 Calculations'!AV20</f>
        <v/>
      </c>
      <c r="AQ20" s="118" t="str">
        <f>'Tier 4 Calculations'!AW20</f>
        <v/>
      </c>
      <c r="AR20" s="118" t="str">
        <f>'Tier 4 Calculations'!AX20</f>
        <v/>
      </c>
      <c r="AS20" s="36" t="str">
        <f t="shared" si="0"/>
        <v/>
      </c>
    </row>
    <row r="21" spans="1:46" x14ac:dyDescent="0.2">
      <c r="A21" s="49"/>
      <c r="E21" s="13"/>
      <c r="F21" s="130"/>
      <c r="G21" s="41"/>
      <c r="H21" s="41"/>
      <c r="U21" s="129"/>
      <c r="AI21" s="36"/>
      <c r="AN21" s="15"/>
      <c r="AO21" s="117" t="str">
        <f>'Tier 4 Calculations'!AU21</f>
        <v/>
      </c>
      <c r="AP21" s="118" t="str">
        <f>'Tier 4 Calculations'!AV21</f>
        <v/>
      </c>
      <c r="AQ21" s="118" t="str">
        <f>'Tier 4 Calculations'!AW21</f>
        <v/>
      </c>
      <c r="AR21" s="118" t="str">
        <f>'Tier 4 Calculations'!AX21</f>
        <v/>
      </c>
      <c r="AS21" s="36" t="str">
        <f t="shared" si="0"/>
        <v/>
      </c>
      <c r="AT21" s="52"/>
    </row>
    <row r="22" spans="1:46" x14ac:dyDescent="0.2">
      <c r="A22" s="49"/>
      <c r="E22" s="13"/>
      <c r="F22" s="130"/>
      <c r="G22" s="41"/>
      <c r="H22" s="41"/>
      <c r="U22" s="129"/>
      <c r="AI22" s="36"/>
      <c r="AN22" s="15"/>
      <c r="AO22" s="117" t="str">
        <f>'Tier 4 Calculations'!AU22</f>
        <v/>
      </c>
      <c r="AP22" s="118" t="str">
        <f>'Tier 4 Calculations'!AV22</f>
        <v/>
      </c>
      <c r="AQ22" s="118" t="str">
        <f>'Tier 4 Calculations'!AW22</f>
        <v/>
      </c>
      <c r="AR22" s="118" t="str">
        <f>'Tier 4 Calculations'!AX22</f>
        <v/>
      </c>
      <c r="AS22" s="36" t="str">
        <f t="shared" si="0"/>
        <v/>
      </c>
    </row>
    <row r="23" spans="1:46" x14ac:dyDescent="0.2">
      <c r="A23" s="49"/>
      <c r="E23" s="13"/>
      <c r="F23" s="130"/>
      <c r="G23" s="41"/>
      <c r="H23" s="41"/>
      <c r="U23" s="129"/>
      <c r="AI23" s="36"/>
      <c r="AN23" s="15"/>
      <c r="AO23" s="117" t="str">
        <f>'Tier 4 Calculations'!AU23</f>
        <v/>
      </c>
      <c r="AP23" s="118" t="str">
        <f>'Tier 4 Calculations'!AV23</f>
        <v/>
      </c>
      <c r="AQ23" s="118" t="str">
        <f>'Tier 4 Calculations'!AW23</f>
        <v/>
      </c>
      <c r="AR23" s="118" t="str">
        <f>'Tier 4 Calculations'!AX23</f>
        <v/>
      </c>
      <c r="AS23" s="36" t="str">
        <f t="shared" si="0"/>
        <v/>
      </c>
    </row>
    <row r="24" spans="1:46" x14ac:dyDescent="0.2">
      <c r="A24" s="49"/>
      <c r="E24" s="13"/>
      <c r="F24" s="130"/>
      <c r="G24" s="41"/>
      <c r="H24" s="41"/>
      <c r="U24" s="129"/>
      <c r="AI24" s="36"/>
      <c r="AN24" s="15"/>
      <c r="AO24" s="117" t="str">
        <f>'Tier 4 Calculations'!AU24</f>
        <v/>
      </c>
      <c r="AP24" s="118" t="str">
        <f>'Tier 4 Calculations'!AV24</f>
        <v/>
      </c>
      <c r="AQ24" s="118" t="str">
        <f>'Tier 4 Calculations'!AW24</f>
        <v/>
      </c>
      <c r="AR24" s="118" t="str">
        <f>'Tier 4 Calculations'!AX24</f>
        <v/>
      </c>
      <c r="AS24" s="36" t="str">
        <f t="shared" si="0"/>
        <v/>
      </c>
    </row>
    <row r="25" spans="1:46" x14ac:dyDescent="0.2">
      <c r="A25" s="49"/>
      <c r="E25" s="13"/>
      <c r="F25" s="130"/>
      <c r="G25" s="41"/>
      <c r="H25" s="41"/>
      <c r="U25" s="129"/>
      <c r="AI25" s="36"/>
      <c r="AN25" s="15"/>
      <c r="AO25" s="117" t="str">
        <f>'Tier 4 Calculations'!AU25</f>
        <v/>
      </c>
      <c r="AP25" s="118" t="str">
        <f>'Tier 4 Calculations'!AV25</f>
        <v/>
      </c>
      <c r="AQ25" s="118" t="str">
        <f>'Tier 4 Calculations'!AW25</f>
        <v/>
      </c>
      <c r="AR25" s="118" t="str">
        <f>'Tier 4 Calculations'!AX25</f>
        <v/>
      </c>
      <c r="AS25" s="36" t="str">
        <f t="shared" si="0"/>
        <v/>
      </c>
    </row>
    <row r="26" spans="1:46" x14ac:dyDescent="0.2">
      <c r="A26" s="49"/>
      <c r="E26" s="13"/>
      <c r="F26" s="130"/>
      <c r="G26" s="41"/>
      <c r="H26" s="41"/>
      <c r="U26" s="129"/>
      <c r="AI26" s="36"/>
      <c r="AN26" s="15"/>
      <c r="AO26" s="117" t="str">
        <f>'Tier 4 Calculations'!AU26</f>
        <v/>
      </c>
      <c r="AP26" s="118" t="str">
        <f>'Tier 4 Calculations'!AV26</f>
        <v/>
      </c>
      <c r="AQ26" s="118" t="str">
        <f>'Tier 4 Calculations'!AW26</f>
        <v/>
      </c>
      <c r="AR26" s="118" t="str">
        <f>'Tier 4 Calculations'!AX26</f>
        <v/>
      </c>
      <c r="AS26" s="36" t="str">
        <f t="shared" si="0"/>
        <v/>
      </c>
    </row>
    <row r="27" spans="1:46" x14ac:dyDescent="0.2">
      <c r="A27" s="49"/>
      <c r="E27" s="13"/>
      <c r="F27" s="130"/>
      <c r="G27" s="41"/>
      <c r="H27" s="41"/>
      <c r="U27" s="129"/>
      <c r="AI27" s="36"/>
      <c r="AN27" s="15"/>
      <c r="AO27" s="117" t="str">
        <f>'Tier 4 Calculations'!AU27</f>
        <v/>
      </c>
      <c r="AP27" s="118" t="str">
        <f>'Tier 4 Calculations'!AV27</f>
        <v/>
      </c>
      <c r="AQ27" s="118" t="str">
        <f>'Tier 4 Calculations'!AW27</f>
        <v/>
      </c>
      <c r="AR27" s="118" t="str">
        <f>'Tier 4 Calculations'!AX27</f>
        <v/>
      </c>
      <c r="AS27" s="36" t="str">
        <f t="shared" si="0"/>
        <v/>
      </c>
    </row>
    <row r="28" spans="1:46" x14ac:dyDescent="0.2">
      <c r="A28" s="49"/>
      <c r="E28" s="13"/>
      <c r="F28" s="130"/>
      <c r="G28" s="41"/>
      <c r="H28" s="41"/>
      <c r="U28" s="129"/>
      <c r="AI28" s="36"/>
      <c r="AN28" s="15"/>
      <c r="AO28" s="117" t="str">
        <f>'Tier 4 Calculations'!AU28</f>
        <v/>
      </c>
      <c r="AP28" s="118" t="str">
        <f>'Tier 4 Calculations'!AV28</f>
        <v/>
      </c>
      <c r="AQ28" s="118" t="str">
        <f>'Tier 4 Calculations'!AW28</f>
        <v/>
      </c>
      <c r="AR28" s="118" t="str">
        <f>'Tier 4 Calculations'!AX28</f>
        <v/>
      </c>
      <c r="AS28" s="36" t="str">
        <f t="shared" si="0"/>
        <v/>
      </c>
    </row>
    <row r="29" spans="1:46" x14ac:dyDescent="0.2">
      <c r="A29" s="49"/>
      <c r="E29" s="13"/>
      <c r="F29" s="130"/>
      <c r="G29" s="41"/>
      <c r="H29" s="41"/>
      <c r="U29" s="129"/>
      <c r="AI29" s="36"/>
      <c r="AN29" s="15"/>
      <c r="AO29" s="117" t="str">
        <f>'Tier 4 Calculations'!AU29</f>
        <v/>
      </c>
      <c r="AP29" s="118" t="str">
        <f>'Tier 4 Calculations'!AV29</f>
        <v/>
      </c>
      <c r="AQ29" s="118" t="str">
        <f>'Tier 4 Calculations'!AW29</f>
        <v/>
      </c>
      <c r="AR29" s="118" t="str">
        <f>'Tier 4 Calculations'!AX29</f>
        <v/>
      </c>
      <c r="AS29" s="36" t="str">
        <f t="shared" si="0"/>
        <v/>
      </c>
    </row>
    <row r="30" spans="1:46" x14ac:dyDescent="0.2">
      <c r="A30" s="49"/>
      <c r="E30" s="13"/>
      <c r="F30" s="130"/>
      <c r="G30" s="41"/>
      <c r="H30" s="41"/>
      <c r="U30" s="129"/>
      <c r="AI30" s="36"/>
      <c r="AN30" s="15"/>
      <c r="AO30" s="117" t="str">
        <f>'Tier 4 Calculations'!AU30</f>
        <v/>
      </c>
      <c r="AP30" s="118" t="str">
        <f>'Tier 4 Calculations'!AV30</f>
        <v/>
      </c>
      <c r="AQ30" s="118" t="str">
        <f>'Tier 4 Calculations'!AW30</f>
        <v/>
      </c>
      <c r="AR30" s="118" t="str">
        <f>'Tier 4 Calculations'!AX30</f>
        <v/>
      </c>
      <c r="AS30" s="36" t="str">
        <f t="shared" si="0"/>
        <v/>
      </c>
    </row>
    <row r="31" spans="1:46" x14ac:dyDescent="0.2">
      <c r="A31" s="49"/>
      <c r="E31" s="13"/>
      <c r="F31" s="130"/>
      <c r="G31" s="41"/>
      <c r="H31" s="41"/>
      <c r="U31" s="129"/>
      <c r="AI31" s="36"/>
      <c r="AN31" s="15"/>
      <c r="AO31" s="117" t="str">
        <f>'Tier 4 Calculations'!AU31</f>
        <v/>
      </c>
      <c r="AP31" s="118" t="str">
        <f>'Tier 4 Calculations'!AV31</f>
        <v/>
      </c>
      <c r="AQ31" s="118" t="str">
        <f>'Tier 4 Calculations'!AW31</f>
        <v/>
      </c>
      <c r="AR31" s="118" t="str">
        <f>'Tier 4 Calculations'!AX31</f>
        <v/>
      </c>
      <c r="AS31" s="36" t="str">
        <f t="shared" si="0"/>
        <v/>
      </c>
    </row>
    <row r="32" spans="1:46" x14ac:dyDescent="0.2">
      <c r="A32" s="49"/>
      <c r="E32" s="13"/>
      <c r="F32" s="130"/>
      <c r="G32" s="41"/>
      <c r="H32" s="41"/>
      <c r="U32" s="129"/>
      <c r="AI32" s="36"/>
      <c r="AN32" s="15"/>
      <c r="AO32" s="117" t="str">
        <f>'Tier 4 Calculations'!AU32</f>
        <v/>
      </c>
      <c r="AP32" s="118" t="str">
        <f>'Tier 4 Calculations'!AV32</f>
        <v/>
      </c>
      <c r="AQ32" s="118" t="str">
        <f>'Tier 4 Calculations'!AW32</f>
        <v/>
      </c>
      <c r="AR32" s="118" t="str">
        <f>'Tier 4 Calculations'!AX32</f>
        <v/>
      </c>
      <c r="AS32" s="36" t="str">
        <f t="shared" si="0"/>
        <v/>
      </c>
    </row>
    <row r="33" spans="1:45" x14ac:dyDescent="0.2">
      <c r="A33" s="49"/>
      <c r="E33" s="13"/>
      <c r="F33" s="130"/>
      <c r="G33" s="41"/>
      <c r="H33" s="41"/>
      <c r="U33" s="129"/>
      <c r="AI33" s="36"/>
      <c r="AN33" s="15"/>
      <c r="AO33" s="117" t="str">
        <f>'Tier 4 Calculations'!AU33</f>
        <v/>
      </c>
      <c r="AP33" s="118" t="str">
        <f>'Tier 4 Calculations'!AV33</f>
        <v/>
      </c>
      <c r="AQ33" s="118" t="str">
        <f>'Tier 4 Calculations'!AW33</f>
        <v/>
      </c>
      <c r="AR33" s="118" t="str">
        <f>'Tier 4 Calculations'!AX33</f>
        <v/>
      </c>
      <c r="AS33" s="36" t="str">
        <f t="shared" si="0"/>
        <v/>
      </c>
    </row>
    <row r="34" spans="1:45" x14ac:dyDescent="0.2">
      <c r="A34" s="49"/>
      <c r="E34" s="13"/>
      <c r="F34" s="130"/>
      <c r="G34" s="41"/>
      <c r="H34" s="41"/>
      <c r="U34" s="129"/>
      <c r="AI34" s="36"/>
      <c r="AN34" s="15"/>
      <c r="AO34" s="117" t="str">
        <f>'Tier 4 Calculations'!AU34</f>
        <v/>
      </c>
      <c r="AP34" s="118" t="str">
        <f>'Tier 4 Calculations'!AV34</f>
        <v/>
      </c>
      <c r="AQ34" s="118" t="str">
        <f>'Tier 4 Calculations'!AW34</f>
        <v/>
      </c>
      <c r="AR34" s="118" t="str">
        <f>'Tier 4 Calculations'!AX34</f>
        <v/>
      </c>
      <c r="AS34" s="36" t="str">
        <f t="shared" si="0"/>
        <v/>
      </c>
    </row>
    <row r="35" spans="1:45" x14ac:dyDescent="0.2">
      <c r="A35" s="49"/>
      <c r="E35" s="13"/>
      <c r="F35" s="130"/>
      <c r="G35" s="41"/>
      <c r="H35" s="41"/>
      <c r="U35" s="129"/>
      <c r="AI35" s="36"/>
      <c r="AN35" s="15"/>
      <c r="AO35" s="117" t="str">
        <f>'Tier 4 Calculations'!AU35</f>
        <v/>
      </c>
      <c r="AP35" s="118" t="str">
        <f>'Tier 4 Calculations'!AV35</f>
        <v/>
      </c>
      <c r="AQ35" s="118" t="str">
        <f>'Tier 4 Calculations'!AW35</f>
        <v/>
      </c>
      <c r="AR35" s="118" t="str">
        <f>'Tier 4 Calculations'!AX35</f>
        <v/>
      </c>
      <c r="AS35" s="36" t="str">
        <f t="shared" si="0"/>
        <v/>
      </c>
    </row>
    <row r="36" spans="1:45" x14ac:dyDescent="0.2">
      <c r="A36" s="49"/>
      <c r="E36" s="13"/>
      <c r="F36" s="130"/>
      <c r="G36" s="41"/>
      <c r="H36" s="41"/>
      <c r="U36" s="129"/>
      <c r="AI36" s="36"/>
      <c r="AN36" s="15"/>
      <c r="AO36" s="117" t="str">
        <f>'Tier 4 Calculations'!AU36</f>
        <v/>
      </c>
      <c r="AP36" s="118" t="str">
        <f>'Tier 4 Calculations'!AV36</f>
        <v/>
      </c>
      <c r="AQ36" s="118" t="str">
        <f>'Tier 4 Calculations'!AW36</f>
        <v/>
      </c>
      <c r="AR36" s="118" t="str">
        <f>'Tier 4 Calculations'!AX36</f>
        <v/>
      </c>
      <c r="AS36" s="36" t="str">
        <f t="shared" ref="AS36:AS67" si="1">IF(ISBLANK(F36),"",IF(AND(E36="Non-DVR",F36="IP"),"Yes","No"))</f>
        <v/>
      </c>
    </row>
    <row r="37" spans="1:45" x14ac:dyDescent="0.2">
      <c r="A37" s="49"/>
      <c r="E37" s="13"/>
      <c r="F37" s="130"/>
      <c r="G37" s="41"/>
      <c r="H37" s="41"/>
      <c r="U37" s="129"/>
      <c r="AI37" s="36"/>
      <c r="AN37" s="15"/>
      <c r="AO37" s="117" t="str">
        <f>'Tier 4 Calculations'!AU37</f>
        <v/>
      </c>
      <c r="AP37" s="118" t="str">
        <f>'Tier 4 Calculations'!AV37</f>
        <v/>
      </c>
      <c r="AQ37" s="118" t="str">
        <f>'Tier 4 Calculations'!AW37</f>
        <v/>
      </c>
      <c r="AR37" s="118" t="str">
        <f>'Tier 4 Calculations'!AX37</f>
        <v/>
      </c>
      <c r="AS37" s="36" t="str">
        <f t="shared" si="1"/>
        <v/>
      </c>
    </row>
    <row r="38" spans="1:45" x14ac:dyDescent="0.2">
      <c r="A38" s="49"/>
      <c r="E38" s="13"/>
      <c r="F38" s="130"/>
      <c r="G38" s="41"/>
      <c r="H38" s="41"/>
      <c r="U38" s="129"/>
      <c r="AI38" s="36"/>
      <c r="AN38" s="15"/>
      <c r="AO38" s="117" t="str">
        <f>'Tier 4 Calculations'!AU38</f>
        <v/>
      </c>
      <c r="AP38" s="118" t="str">
        <f>'Tier 4 Calculations'!AV38</f>
        <v/>
      </c>
      <c r="AQ38" s="118" t="str">
        <f>'Tier 4 Calculations'!AW38</f>
        <v/>
      </c>
      <c r="AR38" s="118" t="str">
        <f>'Tier 4 Calculations'!AX38</f>
        <v/>
      </c>
      <c r="AS38" s="36" t="str">
        <f t="shared" si="1"/>
        <v/>
      </c>
    </row>
    <row r="39" spans="1:45" x14ac:dyDescent="0.2">
      <c r="A39" s="49"/>
      <c r="E39" s="13"/>
      <c r="F39" s="130"/>
      <c r="G39" s="41"/>
      <c r="H39" s="41"/>
      <c r="U39" s="129"/>
      <c r="AI39" s="36"/>
      <c r="AN39" s="15"/>
      <c r="AO39" s="117" t="str">
        <f>'Tier 4 Calculations'!AU39</f>
        <v/>
      </c>
      <c r="AP39" s="118" t="str">
        <f>'Tier 4 Calculations'!AV39</f>
        <v/>
      </c>
      <c r="AQ39" s="118" t="str">
        <f>'Tier 4 Calculations'!AW39</f>
        <v/>
      </c>
      <c r="AR39" s="118" t="str">
        <f>'Tier 4 Calculations'!AX39</f>
        <v/>
      </c>
      <c r="AS39" s="36" t="str">
        <f t="shared" si="1"/>
        <v/>
      </c>
    </row>
    <row r="40" spans="1:45" x14ac:dyDescent="0.2">
      <c r="A40" s="49"/>
      <c r="E40" s="13"/>
      <c r="F40" s="130"/>
      <c r="G40" s="41"/>
      <c r="H40" s="41"/>
      <c r="U40" s="129"/>
      <c r="AI40" s="36"/>
      <c r="AN40" s="15"/>
      <c r="AO40" s="117" t="str">
        <f>'Tier 4 Calculations'!AU40</f>
        <v/>
      </c>
      <c r="AP40" s="118" t="str">
        <f>'Tier 4 Calculations'!AV40</f>
        <v/>
      </c>
      <c r="AQ40" s="118" t="str">
        <f>'Tier 4 Calculations'!AW40</f>
        <v/>
      </c>
      <c r="AR40" s="118" t="str">
        <f>'Tier 4 Calculations'!AX40</f>
        <v/>
      </c>
      <c r="AS40" s="36" t="str">
        <f t="shared" si="1"/>
        <v/>
      </c>
    </row>
    <row r="41" spans="1:45" x14ac:dyDescent="0.2">
      <c r="A41" s="49"/>
      <c r="E41" s="13"/>
      <c r="F41" s="130"/>
      <c r="G41" s="41"/>
      <c r="H41" s="41"/>
      <c r="U41" s="129"/>
      <c r="AI41" s="36"/>
      <c r="AN41" s="15"/>
      <c r="AO41" s="117" t="str">
        <f>'Tier 4 Calculations'!AU41</f>
        <v/>
      </c>
      <c r="AP41" s="118" t="str">
        <f>'Tier 4 Calculations'!AV41</f>
        <v/>
      </c>
      <c r="AQ41" s="118" t="str">
        <f>'Tier 4 Calculations'!AW41</f>
        <v/>
      </c>
      <c r="AR41" s="118" t="str">
        <f>'Tier 4 Calculations'!AX41</f>
        <v/>
      </c>
      <c r="AS41" s="36" t="str">
        <f t="shared" si="1"/>
        <v/>
      </c>
    </row>
    <row r="42" spans="1:45" x14ac:dyDescent="0.2">
      <c r="A42" s="49"/>
      <c r="E42" s="13"/>
      <c r="F42" s="130"/>
      <c r="G42" s="41"/>
      <c r="H42" s="41"/>
      <c r="U42" s="129"/>
      <c r="AI42" s="36"/>
      <c r="AN42" s="15"/>
      <c r="AO42" s="117" t="str">
        <f>'Tier 4 Calculations'!AU42</f>
        <v/>
      </c>
      <c r="AP42" s="118" t="str">
        <f>'Tier 4 Calculations'!AV42</f>
        <v/>
      </c>
      <c r="AQ42" s="118" t="str">
        <f>'Tier 4 Calculations'!AW42</f>
        <v/>
      </c>
      <c r="AR42" s="118" t="str">
        <f>'Tier 4 Calculations'!AX42</f>
        <v/>
      </c>
      <c r="AS42" s="36" t="str">
        <f t="shared" si="1"/>
        <v/>
      </c>
    </row>
    <row r="43" spans="1:45" x14ac:dyDescent="0.2">
      <c r="A43" s="49"/>
      <c r="E43" s="13"/>
      <c r="F43" s="130"/>
      <c r="G43" s="41"/>
      <c r="H43" s="41"/>
      <c r="U43" s="129"/>
      <c r="AI43" s="36"/>
      <c r="AN43" s="15"/>
      <c r="AO43" s="117" t="str">
        <f>'Tier 4 Calculations'!AU43</f>
        <v/>
      </c>
      <c r="AP43" s="118" t="str">
        <f>'Tier 4 Calculations'!AV43</f>
        <v/>
      </c>
      <c r="AQ43" s="118" t="str">
        <f>'Tier 4 Calculations'!AW43</f>
        <v/>
      </c>
      <c r="AR43" s="118" t="str">
        <f>'Tier 4 Calculations'!AX43</f>
        <v/>
      </c>
      <c r="AS43" s="36" t="str">
        <f t="shared" si="1"/>
        <v/>
      </c>
    </row>
    <row r="44" spans="1:45" x14ac:dyDescent="0.2">
      <c r="A44" s="49"/>
      <c r="E44" s="13"/>
      <c r="F44" s="130"/>
      <c r="G44" s="41"/>
      <c r="H44" s="41"/>
      <c r="U44" s="129"/>
      <c r="AI44" s="36"/>
      <c r="AN44" s="15"/>
      <c r="AO44" s="117" t="str">
        <f>'Tier 4 Calculations'!AU44</f>
        <v/>
      </c>
      <c r="AP44" s="118" t="str">
        <f>'Tier 4 Calculations'!AV44</f>
        <v/>
      </c>
      <c r="AQ44" s="118" t="str">
        <f>'Tier 4 Calculations'!AW44</f>
        <v/>
      </c>
      <c r="AR44" s="118" t="str">
        <f>'Tier 4 Calculations'!AX44</f>
        <v/>
      </c>
      <c r="AS44" s="36" t="str">
        <f t="shared" si="1"/>
        <v/>
      </c>
    </row>
    <row r="45" spans="1:45" x14ac:dyDescent="0.2">
      <c r="A45" s="49"/>
      <c r="E45" s="13"/>
      <c r="F45" s="130"/>
      <c r="G45" s="41"/>
      <c r="H45" s="41"/>
      <c r="U45" s="129"/>
      <c r="AI45" s="36"/>
      <c r="AN45" s="15"/>
      <c r="AO45" s="117" t="str">
        <f>'Tier 4 Calculations'!AU45</f>
        <v/>
      </c>
      <c r="AP45" s="118" t="str">
        <f>'Tier 4 Calculations'!AV45</f>
        <v/>
      </c>
      <c r="AQ45" s="118" t="str">
        <f>'Tier 4 Calculations'!AW45</f>
        <v/>
      </c>
      <c r="AR45" s="118" t="str">
        <f>'Tier 4 Calculations'!AX45</f>
        <v/>
      </c>
      <c r="AS45" s="36" t="str">
        <f t="shared" si="1"/>
        <v/>
      </c>
    </row>
    <row r="46" spans="1:45" x14ac:dyDescent="0.2">
      <c r="A46" s="49"/>
      <c r="E46" s="13"/>
      <c r="F46" s="130"/>
      <c r="G46" s="41"/>
      <c r="H46" s="41"/>
      <c r="U46" s="129"/>
      <c r="AI46" s="36"/>
      <c r="AN46" s="15"/>
      <c r="AO46" s="117" t="str">
        <f>'Tier 4 Calculations'!AU46</f>
        <v/>
      </c>
      <c r="AP46" s="118" t="str">
        <f>'Tier 4 Calculations'!AV46</f>
        <v/>
      </c>
      <c r="AQ46" s="118" t="str">
        <f>'Tier 4 Calculations'!AW46</f>
        <v/>
      </c>
      <c r="AR46" s="118" t="str">
        <f>'Tier 4 Calculations'!AX46</f>
        <v/>
      </c>
      <c r="AS46" s="36" t="str">
        <f t="shared" si="1"/>
        <v/>
      </c>
    </row>
    <row r="47" spans="1:45" x14ac:dyDescent="0.2">
      <c r="A47" s="49"/>
      <c r="E47" s="13"/>
      <c r="F47" s="130"/>
      <c r="G47" s="41"/>
      <c r="H47" s="41"/>
      <c r="U47" s="129"/>
      <c r="AI47" s="36"/>
      <c r="AN47" s="15"/>
      <c r="AO47" s="117" t="str">
        <f>'Tier 4 Calculations'!AU47</f>
        <v/>
      </c>
      <c r="AP47" s="118" t="str">
        <f>'Tier 4 Calculations'!AV47</f>
        <v/>
      </c>
      <c r="AQ47" s="118" t="str">
        <f>'Tier 4 Calculations'!AW47</f>
        <v/>
      </c>
      <c r="AR47" s="118" t="str">
        <f>'Tier 4 Calculations'!AX47</f>
        <v/>
      </c>
      <c r="AS47" s="36" t="str">
        <f t="shared" si="1"/>
        <v/>
      </c>
    </row>
    <row r="48" spans="1:45" x14ac:dyDescent="0.2">
      <c r="A48" s="49"/>
      <c r="E48" s="13"/>
      <c r="F48" s="130"/>
      <c r="G48" s="41"/>
      <c r="H48" s="41"/>
      <c r="U48" s="129"/>
      <c r="AI48" s="36"/>
      <c r="AN48" s="15"/>
      <c r="AO48" s="117" t="str">
        <f>'Tier 4 Calculations'!AU48</f>
        <v/>
      </c>
      <c r="AP48" s="118" t="str">
        <f>'Tier 4 Calculations'!AV48</f>
        <v/>
      </c>
      <c r="AQ48" s="118" t="str">
        <f>'Tier 4 Calculations'!AW48</f>
        <v/>
      </c>
      <c r="AR48" s="118" t="str">
        <f>'Tier 4 Calculations'!AX48</f>
        <v/>
      </c>
      <c r="AS48" s="36" t="str">
        <f t="shared" si="1"/>
        <v/>
      </c>
    </row>
    <row r="49" spans="1:45" x14ac:dyDescent="0.2">
      <c r="A49" s="49"/>
      <c r="E49" s="13"/>
      <c r="F49" s="130"/>
      <c r="G49" s="41"/>
      <c r="H49" s="41"/>
      <c r="U49" s="129"/>
      <c r="AI49" s="36"/>
      <c r="AN49" s="15"/>
      <c r="AO49" s="117" t="str">
        <f>'Tier 4 Calculations'!AU49</f>
        <v/>
      </c>
      <c r="AP49" s="118" t="str">
        <f>'Tier 4 Calculations'!AV49</f>
        <v/>
      </c>
      <c r="AQ49" s="118" t="str">
        <f>'Tier 4 Calculations'!AW49</f>
        <v/>
      </c>
      <c r="AR49" s="118" t="str">
        <f>'Tier 4 Calculations'!AX49</f>
        <v/>
      </c>
      <c r="AS49" s="36" t="str">
        <f t="shared" si="1"/>
        <v/>
      </c>
    </row>
    <row r="50" spans="1:45" x14ac:dyDescent="0.2">
      <c r="A50" s="49"/>
      <c r="E50" s="13"/>
      <c r="F50" s="130"/>
      <c r="G50" s="41"/>
      <c r="H50" s="41"/>
      <c r="U50" s="129"/>
      <c r="AI50" s="36"/>
      <c r="AN50" s="15"/>
      <c r="AO50" s="117" t="str">
        <f>'Tier 4 Calculations'!AU50</f>
        <v/>
      </c>
      <c r="AP50" s="118" t="str">
        <f>'Tier 4 Calculations'!AV50</f>
        <v/>
      </c>
      <c r="AQ50" s="118" t="str">
        <f>'Tier 4 Calculations'!AW50</f>
        <v/>
      </c>
      <c r="AR50" s="118" t="str">
        <f>'Tier 4 Calculations'!AX50</f>
        <v/>
      </c>
      <c r="AS50" s="36" t="str">
        <f t="shared" si="1"/>
        <v/>
      </c>
    </row>
    <row r="51" spans="1:45" x14ac:dyDescent="0.2">
      <c r="A51" s="49"/>
      <c r="E51" s="13"/>
      <c r="F51" s="130"/>
      <c r="G51" s="41"/>
      <c r="H51" s="41"/>
      <c r="U51" s="129"/>
      <c r="AI51" s="36"/>
      <c r="AN51" s="15"/>
      <c r="AO51" s="117" t="str">
        <f>'Tier 4 Calculations'!AU51</f>
        <v/>
      </c>
      <c r="AP51" s="118" t="str">
        <f>'Tier 4 Calculations'!AV51</f>
        <v/>
      </c>
      <c r="AQ51" s="118" t="str">
        <f>'Tier 4 Calculations'!AW51</f>
        <v/>
      </c>
      <c r="AR51" s="118" t="str">
        <f>'Tier 4 Calculations'!AX51</f>
        <v/>
      </c>
      <c r="AS51" s="36" t="str">
        <f t="shared" si="1"/>
        <v/>
      </c>
    </row>
    <row r="52" spans="1:45" x14ac:dyDescent="0.2">
      <c r="A52" s="49"/>
      <c r="E52" s="13"/>
      <c r="F52" s="130"/>
      <c r="G52" s="41"/>
      <c r="H52" s="41"/>
      <c r="U52" s="129"/>
      <c r="AI52" s="36"/>
      <c r="AN52" s="15"/>
      <c r="AO52" s="117" t="str">
        <f>'Tier 4 Calculations'!AU52</f>
        <v/>
      </c>
      <c r="AP52" s="118" t="str">
        <f>'Tier 4 Calculations'!AV52</f>
        <v/>
      </c>
      <c r="AQ52" s="118" t="str">
        <f>'Tier 4 Calculations'!AW52</f>
        <v/>
      </c>
      <c r="AR52" s="118" t="str">
        <f>'Tier 4 Calculations'!AX52</f>
        <v/>
      </c>
      <c r="AS52" s="36" t="str">
        <f t="shared" si="1"/>
        <v/>
      </c>
    </row>
    <row r="53" spans="1:45" x14ac:dyDescent="0.2">
      <c r="A53" s="49"/>
      <c r="E53" s="13"/>
      <c r="F53" s="130"/>
      <c r="G53" s="41"/>
      <c r="H53" s="41"/>
      <c r="U53" s="129"/>
      <c r="AI53" s="36"/>
      <c r="AN53" s="15"/>
      <c r="AO53" s="117" t="str">
        <f>'Tier 4 Calculations'!AU53</f>
        <v/>
      </c>
      <c r="AP53" s="118" t="str">
        <f>'Tier 4 Calculations'!AV53</f>
        <v/>
      </c>
      <c r="AQ53" s="118" t="str">
        <f>'Tier 4 Calculations'!AW53</f>
        <v/>
      </c>
      <c r="AR53" s="118" t="str">
        <f>'Tier 4 Calculations'!AX53</f>
        <v/>
      </c>
      <c r="AS53" s="36" t="str">
        <f t="shared" si="1"/>
        <v/>
      </c>
    </row>
    <row r="54" spans="1:45" x14ac:dyDescent="0.2">
      <c r="A54" s="49"/>
      <c r="E54" s="13"/>
      <c r="F54" s="130"/>
      <c r="G54" s="41"/>
      <c r="H54" s="41"/>
      <c r="U54" s="129"/>
      <c r="AI54" s="36"/>
      <c r="AN54" s="15"/>
      <c r="AO54" s="117" t="str">
        <f>'Tier 4 Calculations'!AU54</f>
        <v/>
      </c>
      <c r="AP54" s="118" t="str">
        <f>'Tier 4 Calculations'!AV54</f>
        <v/>
      </c>
      <c r="AQ54" s="118" t="str">
        <f>'Tier 4 Calculations'!AW54</f>
        <v/>
      </c>
      <c r="AR54" s="118" t="str">
        <f>'Tier 4 Calculations'!AX54</f>
        <v/>
      </c>
      <c r="AS54" s="36" t="str">
        <f t="shared" si="1"/>
        <v/>
      </c>
    </row>
    <row r="55" spans="1:45" x14ac:dyDescent="0.2">
      <c r="A55" s="49"/>
      <c r="E55" s="13"/>
      <c r="F55" s="130"/>
      <c r="G55" s="41"/>
      <c r="H55" s="41"/>
      <c r="U55" s="129"/>
      <c r="AI55" s="36"/>
      <c r="AN55" s="15"/>
      <c r="AO55" s="117" t="str">
        <f>'Tier 4 Calculations'!AU55</f>
        <v/>
      </c>
      <c r="AP55" s="118" t="str">
        <f>'Tier 4 Calculations'!AV55</f>
        <v/>
      </c>
      <c r="AQ55" s="118" t="str">
        <f>'Tier 4 Calculations'!AW55</f>
        <v/>
      </c>
      <c r="AR55" s="118" t="str">
        <f>'Tier 4 Calculations'!AX55</f>
        <v/>
      </c>
      <c r="AS55" s="36" t="str">
        <f t="shared" si="1"/>
        <v/>
      </c>
    </row>
    <row r="56" spans="1:45" x14ac:dyDescent="0.2">
      <c r="A56" s="49"/>
      <c r="E56" s="13"/>
      <c r="F56" s="130"/>
      <c r="G56" s="41"/>
      <c r="H56" s="41"/>
      <c r="U56" s="129"/>
      <c r="AI56" s="36"/>
      <c r="AN56" s="15"/>
      <c r="AO56" s="117" t="str">
        <f>'Tier 4 Calculations'!AU56</f>
        <v/>
      </c>
      <c r="AP56" s="118" t="str">
        <f>'Tier 4 Calculations'!AV56</f>
        <v/>
      </c>
      <c r="AQ56" s="118" t="str">
        <f>'Tier 4 Calculations'!AW56</f>
        <v/>
      </c>
      <c r="AR56" s="118" t="str">
        <f>'Tier 4 Calculations'!AX56</f>
        <v/>
      </c>
      <c r="AS56" s="36" t="str">
        <f t="shared" si="1"/>
        <v/>
      </c>
    </row>
    <row r="57" spans="1:45" x14ac:dyDescent="0.2">
      <c r="A57" s="49"/>
      <c r="E57" s="13"/>
      <c r="F57" s="130"/>
      <c r="G57" s="41"/>
      <c r="H57" s="41"/>
      <c r="U57" s="129"/>
      <c r="AI57" s="36"/>
      <c r="AN57" s="15"/>
      <c r="AO57" s="117" t="str">
        <f>'Tier 4 Calculations'!AU57</f>
        <v/>
      </c>
      <c r="AP57" s="118" t="str">
        <f>'Tier 4 Calculations'!AV57</f>
        <v/>
      </c>
      <c r="AQ57" s="118" t="str">
        <f>'Tier 4 Calculations'!AW57</f>
        <v/>
      </c>
      <c r="AR57" s="118" t="str">
        <f>'Tier 4 Calculations'!AX57</f>
        <v/>
      </c>
      <c r="AS57" s="36" t="str">
        <f t="shared" si="1"/>
        <v/>
      </c>
    </row>
    <row r="58" spans="1:45" x14ac:dyDescent="0.2">
      <c r="A58" s="49"/>
      <c r="E58" s="13"/>
      <c r="F58" s="130"/>
      <c r="G58" s="41"/>
      <c r="H58" s="41"/>
      <c r="U58" s="129"/>
      <c r="AI58" s="36"/>
      <c r="AN58" s="15"/>
      <c r="AO58" s="117" t="str">
        <f>'Tier 4 Calculations'!AU58</f>
        <v/>
      </c>
      <c r="AP58" s="118" t="str">
        <f>'Tier 4 Calculations'!AV58</f>
        <v/>
      </c>
      <c r="AQ58" s="118" t="str">
        <f>'Tier 4 Calculations'!AW58</f>
        <v/>
      </c>
      <c r="AR58" s="118" t="str">
        <f>'Tier 4 Calculations'!AX58</f>
        <v/>
      </c>
      <c r="AS58" s="36" t="str">
        <f t="shared" si="1"/>
        <v/>
      </c>
    </row>
    <row r="59" spans="1:45" x14ac:dyDescent="0.2">
      <c r="A59" s="49"/>
      <c r="E59" s="13"/>
      <c r="F59" s="130"/>
      <c r="G59" s="41"/>
      <c r="H59" s="41"/>
      <c r="U59" s="129"/>
      <c r="AI59" s="36"/>
      <c r="AN59" s="15"/>
      <c r="AO59" s="117" t="str">
        <f>'Tier 4 Calculations'!AU59</f>
        <v/>
      </c>
      <c r="AP59" s="118" t="str">
        <f>'Tier 4 Calculations'!AV59</f>
        <v/>
      </c>
      <c r="AQ59" s="118" t="str">
        <f>'Tier 4 Calculations'!AW59</f>
        <v/>
      </c>
      <c r="AR59" s="118" t="str">
        <f>'Tier 4 Calculations'!AX59</f>
        <v/>
      </c>
      <c r="AS59" s="36" t="str">
        <f t="shared" si="1"/>
        <v/>
      </c>
    </row>
    <row r="60" spans="1:45" x14ac:dyDescent="0.2">
      <c r="A60" s="49"/>
      <c r="E60" s="13"/>
      <c r="F60" s="130"/>
      <c r="G60" s="41"/>
      <c r="H60" s="41"/>
      <c r="U60" s="129"/>
      <c r="AI60" s="36"/>
      <c r="AN60" s="15"/>
      <c r="AO60" s="117" t="str">
        <f>'Tier 4 Calculations'!AU60</f>
        <v/>
      </c>
      <c r="AP60" s="118" t="str">
        <f>'Tier 4 Calculations'!AV60</f>
        <v/>
      </c>
      <c r="AQ60" s="118" t="str">
        <f>'Tier 4 Calculations'!AW60</f>
        <v/>
      </c>
      <c r="AR60" s="118" t="str">
        <f>'Tier 4 Calculations'!AX60</f>
        <v/>
      </c>
      <c r="AS60" s="36" t="str">
        <f t="shared" si="1"/>
        <v/>
      </c>
    </row>
    <row r="61" spans="1:45" x14ac:dyDescent="0.2">
      <c r="A61" s="49"/>
      <c r="E61" s="13"/>
      <c r="F61" s="130"/>
      <c r="G61" s="41"/>
      <c r="H61" s="41"/>
      <c r="U61" s="129"/>
      <c r="AI61" s="36"/>
      <c r="AN61" s="15"/>
      <c r="AO61" s="117" t="str">
        <f>'Tier 4 Calculations'!AU61</f>
        <v/>
      </c>
      <c r="AP61" s="118" t="str">
        <f>'Tier 4 Calculations'!AV61</f>
        <v/>
      </c>
      <c r="AQ61" s="118" t="str">
        <f>'Tier 4 Calculations'!AW61</f>
        <v/>
      </c>
      <c r="AR61" s="118" t="str">
        <f>'Tier 4 Calculations'!AX61</f>
        <v/>
      </c>
      <c r="AS61" s="36" t="str">
        <f t="shared" si="1"/>
        <v/>
      </c>
    </row>
    <row r="62" spans="1:45" x14ac:dyDescent="0.2">
      <c r="A62" s="49"/>
      <c r="E62" s="13"/>
      <c r="F62" s="130"/>
      <c r="G62" s="41"/>
      <c r="H62" s="41"/>
      <c r="U62" s="129"/>
      <c r="AI62" s="36"/>
      <c r="AN62" s="15"/>
      <c r="AO62" s="117" t="str">
        <f>'Tier 4 Calculations'!AU62</f>
        <v/>
      </c>
      <c r="AP62" s="118" t="str">
        <f>'Tier 4 Calculations'!AV62</f>
        <v/>
      </c>
      <c r="AQ62" s="118" t="str">
        <f>'Tier 4 Calculations'!AW62</f>
        <v/>
      </c>
      <c r="AR62" s="118" t="str">
        <f>'Tier 4 Calculations'!AX62</f>
        <v/>
      </c>
      <c r="AS62" s="36" t="str">
        <f t="shared" si="1"/>
        <v/>
      </c>
    </row>
    <row r="63" spans="1:45" x14ac:dyDescent="0.2">
      <c r="A63" s="49"/>
      <c r="E63" s="13"/>
      <c r="F63" s="130"/>
      <c r="G63" s="41"/>
      <c r="H63" s="41"/>
      <c r="U63" s="129"/>
      <c r="AI63" s="36"/>
      <c r="AN63" s="15"/>
      <c r="AO63" s="117" t="str">
        <f>'Tier 4 Calculations'!AU63</f>
        <v/>
      </c>
      <c r="AP63" s="118" t="str">
        <f>'Tier 4 Calculations'!AV63</f>
        <v/>
      </c>
      <c r="AQ63" s="118" t="str">
        <f>'Tier 4 Calculations'!AW63</f>
        <v/>
      </c>
      <c r="AR63" s="118" t="str">
        <f>'Tier 4 Calculations'!AX63</f>
        <v/>
      </c>
      <c r="AS63" s="36" t="str">
        <f t="shared" si="1"/>
        <v/>
      </c>
    </row>
    <row r="64" spans="1:45" x14ac:dyDescent="0.2">
      <c r="A64" s="49"/>
      <c r="E64" s="13"/>
      <c r="F64" s="130"/>
      <c r="G64" s="41"/>
      <c r="H64" s="41"/>
      <c r="U64" s="129"/>
      <c r="AI64" s="36"/>
      <c r="AN64" s="15"/>
      <c r="AO64" s="117" t="str">
        <f>'Tier 4 Calculations'!AU64</f>
        <v/>
      </c>
      <c r="AP64" s="118" t="str">
        <f>'Tier 4 Calculations'!AV64</f>
        <v/>
      </c>
      <c r="AQ64" s="118" t="str">
        <f>'Tier 4 Calculations'!AW64</f>
        <v/>
      </c>
      <c r="AR64" s="118" t="str">
        <f>'Tier 4 Calculations'!AX64</f>
        <v/>
      </c>
      <c r="AS64" s="36" t="str">
        <f t="shared" si="1"/>
        <v/>
      </c>
    </row>
    <row r="65" spans="1:45" x14ac:dyDescent="0.2">
      <c r="A65" s="49"/>
      <c r="E65" s="13"/>
      <c r="F65" s="130"/>
      <c r="G65" s="41"/>
      <c r="H65" s="41"/>
      <c r="U65" s="129"/>
      <c r="AI65" s="36"/>
      <c r="AN65" s="15"/>
      <c r="AO65" s="117" t="str">
        <f>'Tier 4 Calculations'!AU65</f>
        <v/>
      </c>
      <c r="AP65" s="118" t="str">
        <f>'Tier 4 Calculations'!AV65</f>
        <v/>
      </c>
      <c r="AQ65" s="118" t="str">
        <f>'Tier 4 Calculations'!AW65</f>
        <v/>
      </c>
      <c r="AR65" s="118" t="str">
        <f>'Tier 4 Calculations'!AX65</f>
        <v/>
      </c>
      <c r="AS65" s="36" t="str">
        <f t="shared" si="1"/>
        <v/>
      </c>
    </row>
    <row r="66" spans="1:45" x14ac:dyDescent="0.2">
      <c r="A66" s="49"/>
      <c r="E66" s="13"/>
      <c r="F66" s="130"/>
      <c r="G66" s="41"/>
      <c r="H66" s="41"/>
      <c r="U66" s="129"/>
      <c r="AI66" s="36"/>
      <c r="AN66" s="15"/>
      <c r="AO66" s="117" t="str">
        <f>'Tier 4 Calculations'!AU66</f>
        <v/>
      </c>
      <c r="AP66" s="118" t="str">
        <f>'Tier 4 Calculations'!AV66</f>
        <v/>
      </c>
      <c r="AQ66" s="118" t="str">
        <f>'Tier 4 Calculations'!AW66</f>
        <v/>
      </c>
      <c r="AR66" s="118" t="str">
        <f>'Tier 4 Calculations'!AX66</f>
        <v/>
      </c>
      <c r="AS66" s="36" t="str">
        <f t="shared" si="1"/>
        <v/>
      </c>
    </row>
    <row r="67" spans="1:45" x14ac:dyDescent="0.2">
      <c r="A67" s="49"/>
      <c r="E67" s="13"/>
      <c r="F67" s="130"/>
      <c r="G67" s="41"/>
      <c r="H67" s="41"/>
      <c r="U67" s="129"/>
      <c r="AI67" s="36"/>
      <c r="AN67" s="15"/>
      <c r="AO67" s="117" t="str">
        <f>'Tier 4 Calculations'!AU67</f>
        <v/>
      </c>
      <c r="AP67" s="118" t="str">
        <f>'Tier 4 Calculations'!AV67</f>
        <v/>
      </c>
      <c r="AQ67" s="118" t="str">
        <f>'Tier 4 Calculations'!AW67</f>
        <v/>
      </c>
      <c r="AR67" s="118" t="str">
        <f>'Tier 4 Calculations'!AX67</f>
        <v/>
      </c>
      <c r="AS67" s="36" t="str">
        <f t="shared" si="1"/>
        <v/>
      </c>
    </row>
    <row r="68" spans="1:45" x14ac:dyDescent="0.2">
      <c r="A68" s="49"/>
      <c r="E68" s="13"/>
      <c r="F68" s="130"/>
      <c r="G68" s="41"/>
      <c r="H68" s="41"/>
      <c r="U68" s="129"/>
      <c r="AI68" s="36"/>
      <c r="AN68" s="15"/>
      <c r="AO68" s="117" t="str">
        <f>'Tier 4 Calculations'!AU68</f>
        <v/>
      </c>
      <c r="AP68" s="118" t="str">
        <f>'Tier 4 Calculations'!AV68</f>
        <v/>
      </c>
      <c r="AQ68" s="118" t="str">
        <f>'Tier 4 Calculations'!AW68</f>
        <v/>
      </c>
      <c r="AR68" s="118" t="str">
        <f>'Tier 4 Calculations'!AX68</f>
        <v/>
      </c>
      <c r="AS68" s="36" t="str">
        <f t="shared" ref="AS68:AS100" si="2">IF(ISBLANK(F68),"",IF(AND(E68="Non-DVR",F68="IP"),"Yes","No"))</f>
        <v/>
      </c>
    </row>
    <row r="69" spans="1:45" x14ac:dyDescent="0.2">
      <c r="A69" s="49"/>
      <c r="E69" s="13"/>
      <c r="F69" s="130"/>
      <c r="G69" s="41"/>
      <c r="H69" s="41"/>
      <c r="U69" s="129"/>
      <c r="AI69" s="36"/>
      <c r="AN69" s="15"/>
      <c r="AO69" s="117" t="str">
        <f>'Tier 4 Calculations'!AU69</f>
        <v/>
      </c>
      <c r="AP69" s="118" t="str">
        <f>'Tier 4 Calculations'!AV69</f>
        <v/>
      </c>
      <c r="AQ69" s="118" t="str">
        <f>'Tier 4 Calculations'!AW69</f>
        <v/>
      </c>
      <c r="AR69" s="118" t="str">
        <f>'Tier 4 Calculations'!AX69</f>
        <v/>
      </c>
      <c r="AS69" s="36" t="str">
        <f t="shared" si="2"/>
        <v/>
      </c>
    </row>
    <row r="70" spans="1:45" x14ac:dyDescent="0.2">
      <c r="A70" s="49"/>
      <c r="E70" s="13"/>
      <c r="F70" s="130"/>
      <c r="G70" s="41"/>
      <c r="H70" s="41"/>
      <c r="U70" s="129"/>
      <c r="AI70" s="36"/>
      <c r="AN70" s="15"/>
      <c r="AO70" s="117" t="str">
        <f>'Tier 4 Calculations'!AU70</f>
        <v/>
      </c>
      <c r="AP70" s="118" t="str">
        <f>'Tier 4 Calculations'!AV70</f>
        <v/>
      </c>
      <c r="AQ70" s="118" t="str">
        <f>'Tier 4 Calculations'!AW70</f>
        <v/>
      </c>
      <c r="AR70" s="118" t="str">
        <f>'Tier 4 Calculations'!AX70</f>
        <v/>
      </c>
      <c r="AS70" s="36" t="str">
        <f t="shared" si="2"/>
        <v/>
      </c>
    </row>
    <row r="71" spans="1:45" x14ac:dyDescent="0.2">
      <c r="A71" s="49"/>
      <c r="E71" s="13"/>
      <c r="F71" s="130"/>
      <c r="G71" s="41"/>
      <c r="H71" s="41"/>
      <c r="U71" s="129"/>
      <c r="AI71" s="36"/>
      <c r="AN71" s="15"/>
      <c r="AO71" s="117" t="str">
        <f>'Tier 4 Calculations'!AU71</f>
        <v/>
      </c>
      <c r="AP71" s="118" t="str">
        <f>'Tier 4 Calculations'!AV71</f>
        <v/>
      </c>
      <c r="AQ71" s="118" t="str">
        <f>'Tier 4 Calculations'!AW71</f>
        <v/>
      </c>
      <c r="AR71" s="118" t="str">
        <f>'Tier 4 Calculations'!AX71</f>
        <v/>
      </c>
      <c r="AS71" s="36" t="str">
        <f t="shared" si="2"/>
        <v/>
      </c>
    </row>
    <row r="72" spans="1:45" x14ac:dyDescent="0.2">
      <c r="A72" s="49"/>
      <c r="E72" s="13"/>
      <c r="F72" s="130"/>
      <c r="G72" s="41"/>
      <c r="H72" s="41"/>
      <c r="U72" s="129"/>
      <c r="AI72" s="36"/>
      <c r="AN72" s="15"/>
      <c r="AO72" s="117" t="str">
        <f>'Tier 4 Calculations'!AU72</f>
        <v/>
      </c>
      <c r="AP72" s="118" t="str">
        <f>'Tier 4 Calculations'!AV72</f>
        <v/>
      </c>
      <c r="AQ72" s="118" t="str">
        <f>'Tier 4 Calculations'!AW72</f>
        <v/>
      </c>
      <c r="AR72" s="118" t="str">
        <f>'Tier 4 Calculations'!AX72</f>
        <v/>
      </c>
      <c r="AS72" s="36" t="str">
        <f t="shared" si="2"/>
        <v/>
      </c>
    </row>
    <row r="73" spans="1:45" x14ac:dyDescent="0.2">
      <c r="A73" s="49"/>
      <c r="E73" s="13"/>
      <c r="F73" s="130"/>
      <c r="G73" s="41"/>
      <c r="H73" s="41"/>
      <c r="U73" s="129"/>
      <c r="AI73" s="36"/>
      <c r="AN73" s="15"/>
      <c r="AO73" s="117" t="str">
        <f>'Tier 4 Calculations'!AU73</f>
        <v/>
      </c>
      <c r="AP73" s="118" t="str">
        <f>'Tier 4 Calculations'!AV73</f>
        <v/>
      </c>
      <c r="AQ73" s="118" t="str">
        <f>'Tier 4 Calculations'!AW73</f>
        <v/>
      </c>
      <c r="AR73" s="118" t="str">
        <f>'Tier 4 Calculations'!AX73</f>
        <v/>
      </c>
      <c r="AS73" s="36" t="str">
        <f t="shared" si="2"/>
        <v/>
      </c>
    </row>
    <row r="74" spans="1:45" x14ac:dyDescent="0.2">
      <c r="A74" s="49"/>
      <c r="E74" s="13"/>
      <c r="F74" s="130"/>
      <c r="G74" s="41"/>
      <c r="H74" s="41"/>
      <c r="U74" s="129"/>
      <c r="AI74" s="36"/>
      <c r="AN74" s="15"/>
      <c r="AO74" s="117" t="str">
        <f>'Tier 4 Calculations'!AU74</f>
        <v/>
      </c>
      <c r="AP74" s="118" t="str">
        <f>'Tier 4 Calculations'!AV74</f>
        <v/>
      </c>
      <c r="AQ74" s="118" t="str">
        <f>'Tier 4 Calculations'!AW74</f>
        <v/>
      </c>
      <c r="AR74" s="118" t="str">
        <f>'Tier 4 Calculations'!AX74</f>
        <v/>
      </c>
      <c r="AS74" s="36" t="str">
        <f t="shared" si="2"/>
        <v/>
      </c>
    </row>
    <row r="75" spans="1:45" x14ac:dyDescent="0.2">
      <c r="A75" s="49"/>
      <c r="E75" s="13"/>
      <c r="F75" s="130"/>
      <c r="G75" s="41"/>
      <c r="H75" s="41"/>
      <c r="U75" s="129"/>
      <c r="AI75" s="36"/>
      <c r="AN75" s="15"/>
      <c r="AO75" s="117" t="str">
        <f>'Tier 4 Calculations'!AU75</f>
        <v/>
      </c>
      <c r="AP75" s="118" t="str">
        <f>'Tier 4 Calculations'!AV75</f>
        <v/>
      </c>
      <c r="AQ75" s="118" t="str">
        <f>'Tier 4 Calculations'!AW75</f>
        <v/>
      </c>
      <c r="AR75" s="118" t="str">
        <f>'Tier 4 Calculations'!AX75</f>
        <v/>
      </c>
      <c r="AS75" s="36" t="str">
        <f t="shared" si="2"/>
        <v/>
      </c>
    </row>
    <row r="76" spans="1:45" x14ac:dyDescent="0.2">
      <c r="A76" s="49"/>
      <c r="E76" s="13"/>
      <c r="F76" s="130"/>
      <c r="G76" s="41"/>
      <c r="H76" s="41"/>
      <c r="U76" s="129"/>
      <c r="AI76" s="36"/>
      <c r="AN76" s="15"/>
      <c r="AO76" s="117" t="str">
        <f>'Tier 4 Calculations'!AU76</f>
        <v/>
      </c>
      <c r="AP76" s="118" t="str">
        <f>'Tier 4 Calculations'!AV76</f>
        <v/>
      </c>
      <c r="AQ76" s="118" t="str">
        <f>'Tier 4 Calculations'!AW76</f>
        <v/>
      </c>
      <c r="AR76" s="118" t="str">
        <f>'Tier 4 Calculations'!AX76</f>
        <v/>
      </c>
      <c r="AS76" s="36" t="str">
        <f t="shared" si="2"/>
        <v/>
      </c>
    </row>
    <row r="77" spans="1:45" x14ac:dyDescent="0.2">
      <c r="A77" s="49"/>
      <c r="E77" s="13"/>
      <c r="F77" s="130"/>
      <c r="G77" s="41"/>
      <c r="H77" s="41"/>
      <c r="U77" s="129"/>
      <c r="AI77" s="36"/>
      <c r="AN77" s="15"/>
      <c r="AO77" s="117" t="str">
        <f>'Tier 4 Calculations'!AU77</f>
        <v/>
      </c>
      <c r="AP77" s="118" t="str">
        <f>'Tier 4 Calculations'!AV77</f>
        <v/>
      </c>
      <c r="AQ77" s="118" t="str">
        <f>'Tier 4 Calculations'!AW77</f>
        <v/>
      </c>
      <c r="AR77" s="118" t="str">
        <f>'Tier 4 Calculations'!AX77</f>
        <v/>
      </c>
      <c r="AS77" s="36" t="str">
        <f t="shared" si="2"/>
        <v/>
      </c>
    </row>
    <row r="78" spans="1:45" x14ac:dyDescent="0.2">
      <c r="A78" s="49"/>
      <c r="E78" s="13"/>
      <c r="F78" s="130"/>
      <c r="G78" s="41"/>
      <c r="H78" s="41"/>
      <c r="U78" s="129"/>
      <c r="AI78" s="36"/>
      <c r="AN78" s="15"/>
      <c r="AO78" s="117" t="str">
        <f>'Tier 4 Calculations'!AU78</f>
        <v/>
      </c>
      <c r="AP78" s="118" t="str">
        <f>'Tier 4 Calculations'!AV78</f>
        <v/>
      </c>
      <c r="AQ78" s="118" t="str">
        <f>'Tier 4 Calculations'!AW78</f>
        <v/>
      </c>
      <c r="AR78" s="118" t="str">
        <f>'Tier 4 Calculations'!AX78</f>
        <v/>
      </c>
      <c r="AS78" s="36" t="str">
        <f t="shared" si="2"/>
        <v/>
      </c>
    </row>
    <row r="79" spans="1:45" x14ac:dyDescent="0.2">
      <c r="A79" s="49"/>
      <c r="E79" s="13"/>
      <c r="F79" s="130"/>
      <c r="G79" s="41"/>
      <c r="H79" s="41"/>
      <c r="U79" s="129"/>
      <c r="AI79" s="36"/>
      <c r="AN79" s="15"/>
      <c r="AO79" s="117" t="str">
        <f>'Tier 4 Calculations'!AU79</f>
        <v/>
      </c>
      <c r="AP79" s="118" t="str">
        <f>'Tier 4 Calculations'!AV79</f>
        <v/>
      </c>
      <c r="AQ79" s="118" t="str">
        <f>'Tier 4 Calculations'!AW79</f>
        <v/>
      </c>
      <c r="AR79" s="118" t="str">
        <f>'Tier 4 Calculations'!AX79</f>
        <v/>
      </c>
      <c r="AS79" s="36" t="str">
        <f t="shared" si="2"/>
        <v/>
      </c>
    </row>
    <row r="80" spans="1:45" x14ac:dyDescent="0.2">
      <c r="A80" s="49"/>
      <c r="E80" s="13"/>
      <c r="F80" s="130"/>
      <c r="G80" s="41"/>
      <c r="H80" s="41"/>
      <c r="U80" s="129"/>
      <c r="AI80" s="36"/>
      <c r="AN80" s="15"/>
      <c r="AO80" s="117" t="str">
        <f>'Tier 4 Calculations'!AU80</f>
        <v/>
      </c>
      <c r="AP80" s="118" t="str">
        <f>'Tier 4 Calculations'!AV80</f>
        <v/>
      </c>
      <c r="AQ80" s="118" t="str">
        <f>'Tier 4 Calculations'!AW80</f>
        <v/>
      </c>
      <c r="AR80" s="118" t="str">
        <f>'Tier 4 Calculations'!AX80</f>
        <v/>
      </c>
      <c r="AS80" s="36" t="str">
        <f t="shared" si="2"/>
        <v/>
      </c>
    </row>
    <row r="81" spans="1:45" x14ac:dyDescent="0.2">
      <c r="A81" s="49"/>
      <c r="E81" s="13"/>
      <c r="F81" s="130"/>
      <c r="G81" s="41"/>
      <c r="H81" s="41"/>
      <c r="U81" s="129"/>
      <c r="AI81" s="36"/>
      <c r="AN81" s="15"/>
      <c r="AO81" s="117" t="str">
        <f>'Tier 4 Calculations'!AU81</f>
        <v/>
      </c>
      <c r="AP81" s="118" t="str">
        <f>'Tier 4 Calculations'!AV81</f>
        <v/>
      </c>
      <c r="AQ81" s="118" t="str">
        <f>'Tier 4 Calculations'!AW81</f>
        <v/>
      </c>
      <c r="AR81" s="118" t="str">
        <f>'Tier 4 Calculations'!AX81</f>
        <v/>
      </c>
      <c r="AS81" s="36" t="str">
        <f t="shared" si="2"/>
        <v/>
      </c>
    </row>
    <row r="82" spans="1:45" x14ac:dyDescent="0.2">
      <c r="A82" s="49"/>
      <c r="E82" s="13"/>
      <c r="F82" s="130"/>
      <c r="G82" s="41"/>
      <c r="H82" s="41"/>
      <c r="U82" s="129"/>
      <c r="AI82" s="36"/>
      <c r="AN82" s="15"/>
      <c r="AO82" s="117" t="str">
        <f>'Tier 4 Calculations'!AU82</f>
        <v/>
      </c>
      <c r="AP82" s="118" t="str">
        <f>'Tier 4 Calculations'!AV82</f>
        <v/>
      </c>
      <c r="AQ82" s="118" t="str">
        <f>'Tier 4 Calculations'!AW82</f>
        <v/>
      </c>
      <c r="AR82" s="118" t="str">
        <f>'Tier 4 Calculations'!AX82</f>
        <v/>
      </c>
      <c r="AS82" s="36" t="str">
        <f t="shared" si="2"/>
        <v/>
      </c>
    </row>
    <row r="83" spans="1:45" x14ac:dyDescent="0.2">
      <c r="A83" s="49"/>
      <c r="E83" s="13"/>
      <c r="F83" s="130"/>
      <c r="G83" s="41"/>
      <c r="H83" s="41"/>
      <c r="U83" s="129"/>
      <c r="AI83" s="36"/>
      <c r="AN83" s="15"/>
      <c r="AO83" s="117" t="str">
        <f>'Tier 4 Calculations'!AU83</f>
        <v/>
      </c>
      <c r="AP83" s="118" t="str">
        <f>'Tier 4 Calculations'!AV83</f>
        <v/>
      </c>
      <c r="AQ83" s="118" t="str">
        <f>'Tier 4 Calculations'!AW83</f>
        <v/>
      </c>
      <c r="AR83" s="118" t="str">
        <f>'Tier 4 Calculations'!AX83</f>
        <v/>
      </c>
      <c r="AS83" s="36" t="str">
        <f t="shared" si="2"/>
        <v/>
      </c>
    </row>
    <row r="84" spans="1:45" x14ac:dyDescent="0.2">
      <c r="A84" s="49"/>
      <c r="E84" s="13"/>
      <c r="F84" s="130"/>
      <c r="G84" s="41"/>
      <c r="H84" s="41"/>
      <c r="U84" s="129"/>
      <c r="AI84" s="36"/>
      <c r="AN84" s="15"/>
      <c r="AO84" s="117" t="str">
        <f>'Tier 4 Calculations'!AU84</f>
        <v/>
      </c>
      <c r="AP84" s="118" t="str">
        <f>'Tier 4 Calculations'!AV84</f>
        <v/>
      </c>
      <c r="AQ84" s="118" t="str">
        <f>'Tier 4 Calculations'!AW84</f>
        <v/>
      </c>
      <c r="AR84" s="118" t="str">
        <f>'Tier 4 Calculations'!AX84</f>
        <v/>
      </c>
      <c r="AS84" s="36" t="str">
        <f t="shared" si="2"/>
        <v/>
      </c>
    </row>
    <row r="85" spans="1:45" x14ac:dyDescent="0.2">
      <c r="A85" s="49"/>
      <c r="E85" s="13"/>
      <c r="F85" s="130"/>
      <c r="G85" s="41"/>
      <c r="H85" s="41"/>
      <c r="U85" s="129"/>
      <c r="AI85" s="36"/>
      <c r="AN85" s="15"/>
      <c r="AO85" s="117" t="str">
        <f>'Tier 4 Calculations'!AU85</f>
        <v/>
      </c>
      <c r="AP85" s="118" t="str">
        <f>'Tier 4 Calculations'!AV85</f>
        <v/>
      </c>
      <c r="AQ85" s="118" t="str">
        <f>'Tier 4 Calculations'!AW85</f>
        <v/>
      </c>
      <c r="AR85" s="118" t="str">
        <f>'Tier 4 Calculations'!AX85</f>
        <v/>
      </c>
      <c r="AS85" s="36" t="str">
        <f t="shared" si="2"/>
        <v/>
      </c>
    </row>
    <row r="86" spans="1:45" x14ac:dyDescent="0.2">
      <c r="A86" s="49"/>
      <c r="E86" s="13"/>
      <c r="F86" s="130"/>
      <c r="G86" s="41"/>
      <c r="H86" s="41"/>
      <c r="U86" s="129"/>
      <c r="AI86" s="36"/>
      <c r="AN86" s="15"/>
      <c r="AO86" s="117" t="str">
        <f>'Tier 4 Calculations'!AU86</f>
        <v/>
      </c>
      <c r="AP86" s="118" t="str">
        <f>'Tier 4 Calculations'!AV86</f>
        <v/>
      </c>
      <c r="AQ86" s="118" t="str">
        <f>'Tier 4 Calculations'!AW86</f>
        <v/>
      </c>
      <c r="AR86" s="118" t="str">
        <f>'Tier 4 Calculations'!AX86</f>
        <v/>
      </c>
      <c r="AS86" s="36" t="str">
        <f t="shared" si="2"/>
        <v/>
      </c>
    </row>
    <row r="87" spans="1:45" x14ac:dyDescent="0.2">
      <c r="A87" s="49"/>
      <c r="E87" s="13"/>
      <c r="F87" s="130"/>
      <c r="G87" s="41"/>
      <c r="H87" s="41"/>
      <c r="U87" s="129"/>
      <c r="AI87" s="36"/>
      <c r="AN87" s="15"/>
      <c r="AO87" s="117" t="str">
        <f>'Tier 4 Calculations'!AU87</f>
        <v/>
      </c>
      <c r="AP87" s="118" t="str">
        <f>'Tier 4 Calculations'!AV87</f>
        <v/>
      </c>
      <c r="AQ87" s="118" t="str">
        <f>'Tier 4 Calculations'!AW87</f>
        <v/>
      </c>
      <c r="AR87" s="118" t="str">
        <f>'Tier 4 Calculations'!AX87</f>
        <v/>
      </c>
      <c r="AS87" s="36" t="str">
        <f t="shared" si="2"/>
        <v/>
      </c>
    </row>
    <row r="88" spans="1:45" x14ac:dyDescent="0.2">
      <c r="A88" s="49"/>
      <c r="E88" s="13"/>
      <c r="F88" s="130"/>
      <c r="G88" s="41"/>
      <c r="H88" s="41"/>
      <c r="U88" s="129"/>
      <c r="AI88" s="36"/>
      <c r="AN88" s="15"/>
      <c r="AO88" s="117" t="str">
        <f>'Tier 4 Calculations'!AU88</f>
        <v/>
      </c>
      <c r="AP88" s="118" t="str">
        <f>'Tier 4 Calculations'!AV88</f>
        <v/>
      </c>
      <c r="AQ88" s="118" t="str">
        <f>'Tier 4 Calculations'!AW88</f>
        <v/>
      </c>
      <c r="AR88" s="118" t="str">
        <f>'Tier 4 Calculations'!AX88</f>
        <v/>
      </c>
      <c r="AS88" s="36" t="str">
        <f t="shared" si="2"/>
        <v/>
      </c>
    </row>
    <row r="89" spans="1:45" x14ac:dyDescent="0.2">
      <c r="A89" s="49"/>
      <c r="E89" s="13"/>
      <c r="F89" s="130"/>
      <c r="G89" s="41"/>
      <c r="H89" s="41"/>
      <c r="U89" s="129"/>
      <c r="AI89" s="36"/>
      <c r="AN89" s="15"/>
      <c r="AO89" s="117" t="str">
        <f>'Tier 4 Calculations'!AU89</f>
        <v/>
      </c>
      <c r="AP89" s="118" t="str">
        <f>'Tier 4 Calculations'!AV89</f>
        <v/>
      </c>
      <c r="AQ89" s="118" t="str">
        <f>'Tier 4 Calculations'!AW89</f>
        <v/>
      </c>
      <c r="AR89" s="118" t="str">
        <f>'Tier 4 Calculations'!AX89</f>
        <v/>
      </c>
      <c r="AS89" s="36" t="str">
        <f t="shared" si="2"/>
        <v/>
      </c>
    </row>
    <row r="90" spans="1:45" x14ac:dyDescent="0.2">
      <c r="A90" s="49"/>
      <c r="E90" s="13"/>
      <c r="F90" s="130"/>
      <c r="G90" s="41"/>
      <c r="H90" s="41"/>
      <c r="U90" s="129"/>
      <c r="AI90" s="36"/>
      <c r="AN90" s="15"/>
      <c r="AO90" s="117" t="str">
        <f>'Tier 4 Calculations'!AU90</f>
        <v/>
      </c>
      <c r="AP90" s="118" t="str">
        <f>'Tier 4 Calculations'!AV90</f>
        <v/>
      </c>
      <c r="AQ90" s="118" t="str">
        <f>'Tier 4 Calculations'!AW90</f>
        <v/>
      </c>
      <c r="AR90" s="118" t="str">
        <f>'Tier 4 Calculations'!AX90</f>
        <v/>
      </c>
      <c r="AS90" s="36" t="str">
        <f t="shared" si="2"/>
        <v/>
      </c>
    </row>
    <row r="91" spans="1:45" x14ac:dyDescent="0.2">
      <c r="A91" s="49"/>
      <c r="E91" s="13"/>
      <c r="F91" s="130"/>
      <c r="G91" s="41"/>
      <c r="H91" s="41"/>
      <c r="U91" s="129"/>
      <c r="AI91" s="36"/>
      <c r="AN91" s="15"/>
      <c r="AO91" s="117" t="str">
        <f>'Tier 4 Calculations'!AU91</f>
        <v/>
      </c>
      <c r="AP91" s="118" t="str">
        <f>'Tier 4 Calculations'!AV91</f>
        <v/>
      </c>
      <c r="AQ91" s="118" t="str">
        <f>'Tier 4 Calculations'!AW91</f>
        <v/>
      </c>
      <c r="AR91" s="118" t="str">
        <f>'Tier 4 Calculations'!AX91</f>
        <v/>
      </c>
      <c r="AS91" s="36" t="str">
        <f t="shared" si="2"/>
        <v/>
      </c>
    </row>
    <row r="92" spans="1:45" x14ac:dyDescent="0.2">
      <c r="A92" s="49"/>
      <c r="E92" s="13"/>
      <c r="F92" s="130"/>
      <c r="G92" s="41"/>
      <c r="H92" s="41"/>
      <c r="U92" s="129"/>
      <c r="AI92" s="36"/>
      <c r="AN92" s="15"/>
      <c r="AO92" s="117" t="str">
        <f>'Tier 4 Calculations'!AU92</f>
        <v/>
      </c>
      <c r="AP92" s="118" t="str">
        <f>'Tier 4 Calculations'!AV92</f>
        <v/>
      </c>
      <c r="AQ92" s="118" t="str">
        <f>'Tier 4 Calculations'!AW92</f>
        <v/>
      </c>
      <c r="AR92" s="118" t="str">
        <f>'Tier 4 Calculations'!AX92</f>
        <v/>
      </c>
      <c r="AS92" s="36" t="str">
        <f t="shared" si="2"/>
        <v/>
      </c>
    </row>
    <row r="93" spans="1:45" x14ac:dyDescent="0.2">
      <c r="A93" s="49"/>
      <c r="E93" s="13"/>
      <c r="F93" s="130"/>
      <c r="G93" s="41"/>
      <c r="H93" s="41"/>
      <c r="U93" s="129"/>
      <c r="AI93" s="36"/>
      <c r="AN93" s="15"/>
      <c r="AO93" s="117" t="str">
        <f>'Tier 4 Calculations'!AU93</f>
        <v/>
      </c>
      <c r="AP93" s="118" t="str">
        <f>'Tier 4 Calculations'!AV93</f>
        <v/>
      </c>
      <c r="AQ93" s="118" t="str">
        <f>'Tier 4 Calculations'!AW93</f>
        <v/>
      </c>
      <c r="AR93" s="118" t="str">
        <f>'Tier 4 Calculations'!AX93</f>
        <v/>
      </c>
      <c r="AS93" s="36" t="str">
        <f t="shared" si="2"/>
        <v/>
      </c>
    </row>
    <row r="94" spans="1:45" x14ac:dyDescent="0.2">
      <c r="A94" s="49"/>
      <c r="E94" s="13"/>
      <c r="F94" s="130"/>
      <c r="G94" s="41"/>
      <c r="H94" s="41"/>
      <c r="U94" s="129"/>
      <c r="AI94" s="36"/>
      <c r="AN94" s="15"/>
      <c r="AO94" s="117" t="str">
        <f>'Tier 4 Calculations'!AU94</f>
        <v/>
      </c>
      <c r="AP94" s="118" t="str">
        <f>'Tier 4 Calculations'!AV94</f>
        <v/>
      </c>
      <c r="AQ94" s="118" t="str">
        <f>'Tier 4 Calculations'!AW94</f>
        <v/>
      </c>
      <c r="AR94" s="118" t="str">
        <f>'Tier 4 Calculations'!AX94</f>
        <v/>
      </c>
      <c r="AS94" s="36" t="str">
        <f t="shared" si="2"/>
        <v/>
      </c>
    </row>
    <row r="95" spans="1:45" x14ac:dyDescent="0.2">
      <c r="A95" s="49"/>
      <c r="E95" s="13"/>
      <c r="F95" s="130"/>
      <c r="G95" s="41"/>
      <c r="H95" s="41"/>
      <c r="U95" s="129"/>
      <c r="AI95" s="36"/>
      <c r="AN95" s="15"/>
      <c r="AO95" s="117" t="str">
        <f>'Tier 4 Calculations'!AU95</f>
        <v/>
      </c>
      <c r="AP95" s="118" t="str">
        <f>'Tier 4 Calculations'!AV95</f>
        <v/>
      </c>
      <c r="AQ95" s="118" t="str">
        <f>'Tier 4 Calculations'!AW95</f>
        <v/>
      </c>
      <c r="AR95" s="118" t="str">
        <f>'Tier 4 Calculations'!AX95</f>
        <v/>
      </c>
      <c r="AS95" s="36" t="str">
        <f t="shared" si="2"/>
        <v/>
      </c>
    </row>
    <row r="96" spans="1:45" x14ac:dyDescent="0.2">
      <c r="A96" s="49"/>
      <c r="E96" s="13"/>
      <c r="F96" s="130"/>
      <c r="G96" s="41"/>
      <c r="H96" s="41"/>
      <c r="U96" s="129"/>
      <c r="AI96" s="36"/>
      <c r="AN96" s="15"/>
      <c r="AO96" s="117" t="str">
        <f>'Tier 4 Calculations'!AU96</f>
        <v/>
      </c>
      <c r="AP96" s="118" t="str">
        <f>'Tier 4 Calculations'!AV96</f>
        <v/>
      </c>
      <c r="AQ96" s="118" t="str">
        <f>'Tier 4 Calculations'!AW96</f>
        <v/>
      </c>
      <c r="AR96" s="118" t="str">
        <f>'Tier 4 Calculations'!AX96</f>
        <v/>
      </c>
      <c r="AS96" s="36" t="str">
        <f t="shared" si="2"/>
        <v/>
      </c>
    </row>
    <row r="97" spans="1:51" x14ac:dyDescent="0.2">
      <c r="A97" s="49"/>
      <c r="E97" s="13"/>
      <c r="F97" s="130"/>
      <c r="G97" s="41"/>
      <c r="H97" s="41"/>
      <c r="U97" s="129"/>
      <c r="AI97" s="36"/>
      <c r="AN97" s="15"/>
      <c r="AO97" s="117" t="str">
        <f>'Tier 4 Calculations'!AU97</f>
        <v/>
      </c>
      <c r="AP97" s="118" t="str">
        <f>'Tier 4 Calculations'!AV97</f>
        <v/>
      </c>
      <c r="AQ97" s="118" t="str">
        <f>'Tier 4 Calculations'!AW97</f>
        <v/>
      </c>
      <c r="AR97" s="118" t="str">
        <f>'Tier 4 Calculations'!AX97</f>
        <v/>
      </c>
      <c r="AS97" s="36" t="str">
        <f t="shared" si="2"/>
        <v/>
      </c>
    </row>
    <row r="98" spans="1:51" x14ac:dyDescent="0.2">
      <c r="A98" s="49"/>
      <c r="E98" s="13"/>
      <c r="F98" s="130"/>
      <c r="G98" s="41"/>
      <c r="H98" s="41"/>
      <c r="U98" s="129"/>
      <c r="AI98" s="36"/>
      <c r="AN98" s="15"/>
      <c r="AO98" s="117" t="str">
        <f>'Tier 4 Calculations'!AU98</f>
        <v/>
      </c>
      <c r="AP98" s="118" t="str">
        <f>'Tier 4 Calculations'!AV98</f>
        <v/>
      </c>
      <c r="AQ98" s="118" t="str">
        <f>'Tier 4 Calculations'!AW98</f>
        <v/>
      </c>
      <c r="AR98" s="118" t="str">
        <f>'Tier 4 Calculations'!AX98</f>
        <v/>
      </c>
      <c r="AS98" s="36" t="str">
        <f t="shared" si="2"/>
        <v/>
      </c>
    </row>
    <row r="99" spans="1:51" x14ac:dyDescent="0.2">
      <c r="A99" s="49"/>
      <c r="E99" s="13"/>
      <c r="F99" s="130"/>
      <c r="G99" s="41"/>
      <c r="H99" s="41"/>
      <c r="U99" s="129"/>
      <c r="AI99" s="36"/>
      <c r="AN99" s="15"/>
      <c r="AO99" s="117" t="str">
        <f>'Tier 4 Calculations'!AU99</f>
        <v/>
      </c>
      <c r="AP99" s="118" t="str">
        <f>'Tier 4 Calculations'!AV99</f>
        <v/>
      </c>
      <c r="AQ99" s="118" t="str">
        <f>'Tier 4 Calculations'!AW99</f>
        <v/>
      </c>
      <c r="AR99" s="118" t="str">
        <f>'Tier 4 Calculations'!AX99</f>
        <v/>
      </c>
      <c r="AS99" s="36" t="str">
        <f t="shared" si="2"/>
        <v/>
      </c>
    </row>
    <row r="100" spans="1:51" x14ac:dyDescent="0.2">
      <c r="A100" s="49"/>
      <c r="E100" s="13"/>
      <c r="F100" s="130"/>
      <c r="G100" s="41"/>
      <c r="H100" s="41"/>
      <c r="U100" s="129"/>
      <c r="AI100" s="36"/>
      <c r="AN100" s="15"/>
      <c r="AO100" s="117" t="str">
        <f>'Tier 4 Calculations'!AU100</f>
        <v/>
      </c>
      <c r="AP100" s="118" t="str">
        <f>'Tier 4 Calculations'!AV100</f>
        <v/>
      </c>
      <c r="AQ100" s="118" t="str">
        <f>'Tier 4 Calculations'!AW100</f>
        <v/>
      </c>
      <c r="AR100" s="118" t="str">
        <f>'Tier 4 Calculations'!AX100</f>
        <v/>
      </c>
      <c r="AS100" s="36" t="str">
        <f t="shared" si="2"/>
        <v/>
      </c>
    </row>
    <row r="101" spans="1:51" s="73" customFormat="1" x14ac:dyDescent="0.2">
      <c r="A101" s="66"/>
      <c r="B101" s="66"/>
      <c r="C101" s="66"/>
      <c r="D101" s="66"/>
      <c r="E101" s="67"/>
      <c r="F101" s="67"/>
      <c r="G101" s="68"/>
      <c r="H101" s="68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5"/>
      <c r="AJ101" s="69"/>
      <c r="AK101" s="69"/>
      <c r="AL101" s="69"/>
      <c r="AM101" s="69"/>
      <c r="AN101" s="69"/>
      <c r="AO101" s="70" t="str">
        <f t="shared" ref="AO101:AO132" si="3">IF(ISBLANK(F101),"",(IF(OR(AND(NOT(ISBLANK(G101)),ISBLANK(AL101)),AND(NOT(ISBLANK(H101)),ISBLANK(AM101)),ISBLANK(AK101)),"Incomplete",0.365*(AJ101*(IF(ISBLANK($G101),14,7-(4-$G101)/2))+AK101*(IF(ISBLANK($H101),10,(10-$H101)))+AL101*(IF(ISBLANK($G101),0,7+(4-$G101)/2))+AM101*H101))))</f>
        <v/>
      </c>
      <c r="AP101" s="71" t="str">
        <f>IF(ISBLANK(F101),"",VLOOKUP(F101,'Tier 4 Allowances'!$A$2:$B$6,2,FALSE)+SUMPRODUCT($I$2:$AD$2,$I101:$AD101))</f>
        <v/>
      </c>
      <c r="AQ101" s="72" t="str">
        <f>IF(ISBLANK(F102),"",AP101+#REF!)</f>
        <v/>
      </c>
      <c r="AR101" s="72" t="str">
        <f>IF(OR(AO101="",AO101=0,AN101="",AN101=0),"",IF(AN101&lt;=AQ101,"Yes","No"))</f>
        <v/>
      </c>
      <c r="AS101" s="72"/>
      <c r="AU101" s="74"/>
      <c r="AV101" s="74"/>
      <c r="AW101" s="75"/>
      <c r="AX101" s="75"/>
      <c r="AY101" s="75"/>
    </row>
    <row r="102" spans="1:51" x14ac:dyDescent="0.2">
      <c r="E102" s="13"/>
      <c r="G102" s="41"/>
      <c r="H102" s="41"/>
      <c r="AI102" s="36"/>
      <c r="AN102" s="15"/>
      <c r="AO102" s="17" t="str">
        <f t="shared" si="3"/>
        <v/>
      </c>
      <c r="AP102" s="16" t="str">
        <f>IF(ISBLANK(F102),"",VLOOKUP(F102,'Tier 4 Allowances'!$A$2:$B$6,2,FALSE)+SUMPRODUCT($I$2:$AD$2,$I102:$AD102))</f>
        <v/>
      </c>
      <c r="AQ102" s="37" t="str">
        <f>IF(ISBLANK(F103),"",AP102+#REF!)</f>
        <v/>
      </c>
      <c r="AR102" s="37" t="str">
        <f>IF(OR(AO102="",AO102=0,AN102="",AN102=0),"",IF(AN102&lt;=AQ102,"Yes","No"))</f>
        <v/>
      </c>
      <c r="AS102" s="37"/>
    </row>
    <row r="103" spans="1:51" x14ac:dyDescent="0.2">
      <c r="E103" s="13"/>
      <c r="G103" s="41"/>
      <c r="H103" s="41"/>
      <c r="AO103" s="17" t="str">
        <f t="shared" si="3"/>
        <v/>
      </c>
      <c r="AP103" s="16" t="str">
        <f>IF(ISBLANK(F103),"",VLOOKUP(F103,'Tier 4 Allowances'!$A$2:$B$6,2,FALSE)+SUMPRODUCT($I$2:$AD$2,$I103:$AD103))</f>
        <v/>
      </c>
    </row>
    <row r="104" spans="1:51" x14ac:dyDescent="0.2">
      <c r="AO104" s="17" t="str">
        <f t="shared" si="3"/>
        <v/>
      </c>
      <c r="AP104" s="16" t="str">
        <f>IF(ISBLANK(F104),"",VLOOKUP(F104,'Tier 4 Allowances'!$A$2:$B$6,2,FALSE)+SUMPRODUCT($I$2:$AD$2,$I104:$AD104))</f>
        <v/>
      </c>
    </row>
    <row r="105" spans="1:51" x14ac:dyDescent="0.2">
      <c r="AO105" s="17" t="str">
        <f t="shared" si="3"/>
        <v/>
      </c>
      <c r="AP105" s="16" t="str">
        <f>IF(ISBLANK(F105),"",VLOOKUP(F105,'Tier 4 Allowances'!$A$2:$B$6,2,FALSE)+SUMPRODUCT($I$2:$AD$2,$I105:$AD105))</f>
        <v/>
      </c>
    </row>
    <row r="106" spans="1:51" x14ac:dyDescent="0.2">
      <c r="AO106" s="17" t="str">
        <f t="shared" si="3"/>
        <v/>
      </c>
      <c r="AP106" s="16" t="str">
        <f>IF(ISBLANK(F106),"",VLOOKUP(F106,'Tier 4 Allowances'!$A$2:$B$6,2,FALSE)+SUMPRODUCT($I$2:$AD$2,$I106:$AD106))</f>
        <v/>
      </c>
    </row>
    <row r="107" spans="1:51" x14ac:dyDescent="0.2">
      <c r="AO107" s="17" t="str">
        <f t="shared" si="3"/>
        <v/>
      </c>
      <c r="AP107" s="16" t="str">
        <f>IF(ISBLANK(F107),"",VLOOKUP(F107,'Tier 4 Allowances'!$A$2:$B$6,2,FALSE)+SUMPRODUCT($I$2:$AD$2,$I107:$AD107))</f>
        <v/>
      </c>
    </row>
    <row r="108" spans="1:51" x14ac:dyDescent="0.2">
      <c r="AO108" s="17" t="str">
        <f t="shared" si="3"/>
        <v/>
      </c>
      <c r="AP108" s="16" t="str">
        <f>IF(ISBLANK(F108),"",VLOOKUP(F108,'Tier 4 Allowances'!$A$2:$B$6,2,FALSE)+SUMPRODUCT($I$2:$AD$2,$I108:$AD108))</f>
        <v/>
      </c>
    </row>
    <row r="109" spans="1:51" x14ac:dyDescent="0.2">
      <c r="AO109" s="17" t="str">
        <f t="shared" si="3"/>
        <v/>
      </c>
      <c r="AP109" s="16" t="str">
        <f>IF(ISBLANK(F109),"",VLOOKUP(F109,'Tier 4 Allowances'!$A$2:$B$6,2,FALSE)+SUMPRODUCT($I$2:$AD$2,$I109:$AD109))</f>
        <v/>
      </c>
    </row>
    <row r="110" spans="1:51" x14ac:dyDescent="0.2">
      <c r="AO110" s="17" t="str">
        <f t="shared" si="3"/>
        <v/>
      </c>
      <c r="AP110" s="16" t="str">
        <f>IF(ISBLANK(F110),"",VLOOKUP(F110,'Tier 4 Allowances'!$A$2:$B$6,2,FALSE)+SUMPRODUCT($I$2:$AD$2,$I110:$AD110))</f>
        <v/>
      </c>
    </row>
    <row r="111" spans="1:51" x14ac:dyDescent="0.2">
      <c r="AO111" s="17" t="str">
        <f t="shared" si="3"/>
        <v/>
      </c>
      <c r="AP111" s="16" t="str">
        <f>IF(ISBLANK(F111),"",VLOOKUP(F111,'Tier 4 Allowances'!$A$2:$B$6,2,FALSE)+SUMPRODUCT($I$2:$AD$2,$I111:$AD111))</f>
        <v/>
      </c>
    </row>
    <row r="112" spans="1:51" x14ac:dyDescent="0.2">
      <c r="AO112" s="17" t="str">
        <f t="shared" si="3"/>
        <v/>
      </c>
      <c r="AP112" s="16" t="str">
        <f>IF(ISBLANK(F112),"",VLOOKUP(F112,'Tier 4 Allowances'!$A$2:$B$6,2,FALSE)+SUMPRODUCT($I$2:$AD$2,$I112:$AD112))</f>
        <v/>
      </c>
    </row>
    <row r="113" spans="41:42" x14ac:dyDescent="0.2">
      <c r="AO113" s="17" t="str">
        <f t="shared" si="3"/>
        <v/>
      </c>
      <c r="AP113" s="16" t="str">
        <f>IF(ISBLANK(F113),"",VLOOKUP(F113,'Tier 4 Allowances'!$A$2:$B$6,2,FALSE)+SUMPRODUCT($I$2:$AD$2,$I113:$AD113))</f>
        <v/>
      </c>
    </row>
    <row r="114" spans="41:42" x14ac:dyDescent="0.2">
      <c r="AO114" s="17" t="str">
        <f t="shared" si="3"/>
        <v/>
      </c>
      <c r="AP114" s="16" t="str">
        <f>IF(ISBLANK(F114),"",VLOOKUP(F114,'Tier 4 Allowances'!$A$2:$B$6,2,FALSE)+SUMPRODUCT($I$2:$AD$2,$I114:$AD114))</f>
        <v/>
      </c>
    </row>
    <row r="115" spans="41:42" x14ac:dyDescent="0.2">
      <c r="AO115" s="17" t="str">
        <f t="shared" si="3"/>
        <v/>
      </c>
      <c r="AP115" s="16" t="str">
        <f>IF(ISBLANK(F115),"",VLOOKUP(F115,'Tier 4 Allowances'!$A$2:$B$6,2,FALSE)+SUMPRODUCT($I$2:$AD$2,$I115:$AD115))</f>
        <v/>
      </c>
    </row>
    <row r="116" spans="41:42" x14ac:dyDescent="0.2">
      <c r="AO116" s="17" t="str">
        <f t="shared" si="3"/>
        <v/>
      </c>
      <c r="AP116" s="16" t="str">
        <f>IF(ISBLANK(F116),"",VLOOKUP(F116,'Tier 4 Allowances'!$A$2:$B$6,2,FALSE)+SUMPRODUCT($I$2:$AD$2,$I116:$AD116))</f>
        <v/>
      </c>
    </row>
    <row r="117" spans="41:42" x14ac:dyDescent="0.2">
      <c r="AO117" s="17" t="str">
        <f t="shared" si="3"/>
        <v/>
      </c>
      <c r="AP117" s="16" t="str">
        <f>IF(ISBLANK(F117),"",VLOOKUP(F117,'Tier 4 Allowances'!$A$2:$B$6,2,FALSE)+SUMPRODUCT($I$2:$AD$2,$I117:$AD117))</f>
        <v/>
      </c>
    </row>
    <row r="118" spans="41:42" x14ac:dyDescent="0.2">
      <c r="AO118" s="17" t="str">
        <f t="shared" si="3"/>
        <v/>
      </c>
      <c r="AP118" s="16" t="str">
        <f>IF(ISBLANK(F118),"",VLOOKUP(F118,'Tier 4 Allowances'!$A$2:$B$6,2,FALSE)+SUMPRODUCT($I$2:$AD$2,$I118:$AD118))</f>
        <v/>
      </c>
    </row>
    <row r="119" spans="41:42" x14ac:dyDescent="0.2">
      <c r="AO119" s="17" t="str">
        <f t="shared" si="3"/>
        <v/>
      </c>
      <c r="AP119" s="16" t="str">
        <f>IF(ISBLANK(F119),"",VLOOKUP(F119,'Tier 4 Allowances'!$A$2:$B$6,2,FALSE)+SUMPRODUCT($I$2:$AD$2,$I119:$AD119))</f>
        <v/>
      </c>
    </row>
    <row r="120" spans="41:42" x14ac:dyDescent="0.2">
      <c r="AO120" s="17" t="str">
        <f t="shared" si="3"/>
        <v/>
      </c>
      <c r="AP120" s="16" t="str">
        <f>IF(ISBLANK(F120),"",VLOOKUP(F120,'Tier 4 Allowances'!$A$2:$B$6,2,FALSE)+SUMPRODUCT($I$2:$AD$2,$I120:$AD120))</f>
        <v/>
      </c>
    </row>
    <row r="121" spans="41:42" x14ac:dyDescent="0.2">
      <c r="AO121" s="17" t="str">
        <f t="shared" si="3"/>
        <v/>
      </c>
      <c r="AP121" s="16" t="str">
        <f>IF(ISBLANK(F121),"",VLOOKUP(F121,'Tier 4 Allowances'!$A$2:$B$6,2,FALSE)+SUMPRODUCT($I$2:$AD$2,$I121:$AD121))</f>
        <v/>
      </c>
    </row>
    <row r="122" spans="41:42" x14ac:dyDescent="0.2">
      <c r="AO122" s="17" t="str">
        <f t="shared" si="3"/>
        <v/>
      </c>
      <c r="AP122" s="16" t="str">
        <f>IF(ISBLANK(F122),"",VLOOKUP(F122,'Tier 4 Allowances'!$A$2:$B$6,2,FALSE)+SUMPRODUCT($I$2:$AD$2,$I122:$AD122))</f>
        <v/>
      </c>
    </row>
    <row r="123" spans="41:42" x14ac:dyDescent="0.2">
      <c r="AO123" s="17" t="str">
        <f t="shared" si="3"/>
        <v/>
      </c>
      <c r="AP123" s="16" t="str">
        <f>IF(ISBLANK(F123),"",VLOOKUP(F123,'Tier 4 Allowances'!$A$2:$B$6,2,FALSE)+SUMPRODUCT($I$2:$AD$2,$I123:$AD123))</f>
        <v/>
      </c>
    </row>
    <row r="124" spans="41:42" x14ac:dyDescent="0.2">
      <c r="AO124" s="17" t="str">
        <f t="shared" si="3"/>
        <v/>
      </c>
      <c r="AP124" s="16" t="str">
        <f>IF(ISBLANK(F124),"",VLOOKUP(F124,'Tier 4 Allowances'!$A$2:$B$6,2,FALSE)+SUMPRODUCT($I$2:$AD$2,$I124:$AD124))</f>
        <v/>
      </c>
    </row>
    <row r="125" spans="41:42" x14ac:dyDescent="0.2">
      <c r="AO125" s="17" t="str">
        <f t="shared" si="3"/>
        <v/>
      </c>
      <c r="AP125" s="16" t="str">
        <f>IF(ISBLANK(F125),"",VLOOKUP(F125,'Tier 4 Allowances'!$A$2:$B$6,2,FALSE)+SUMPRODUCT($I$2:$AD$2,$I125:$AD125))</f>
        <v/>
      </c>
    </row>
    <row r="126" spans="41:42" x14ac:dyDescent="0.2">
      <c r="AO126" s="17" t="str">
        <f t="shared" si="3"/>
        <v/>
      </c>
      <c r="AP126" s="16" t="str">
        <f>IF(ISBLANK(F126),"",VLOOKUP(F126,'Tier 4 Allowances'!$A$2:$B$6,2,FALSE)+SUMPRODUCT($I$2:$AD$2,$I126:$AD126))</f>
        <v/>
      </c>
    </row>
    <row r="127" spans="41:42" x14ac:dyDescent="0.2">
      <c r="AO127" s="17" t="str">
        <f t="shared" si="3"/>
        <v/>
      </c>
      <c r="AP127" s="16" t="str">
        <f>IF(ISBLANK(F127),"",VLOOKUP(F127,'Tier 4 Allowances'!$A$2:$B$6,2,FALSE)+SUMPRODUCT($I$2:$AD$2,$I127:$AD127))</f>
        <v/>
      </c>
    </row>
    <row r="128" spans="41:42" x14ac:dyDescent="0.2">
      <c r="AO128" s="17" t="str">
        <f t="shared" si="3"/>
        <v/>
      </c>
      <c r="AP128" s="16" t="str">
        <f>IF(ISBLANK(F128),"",VLOOKUP(F128,'Tier 4 Allowances'!$A$2:$B$6,2,FALSE)+SUMPRODUCT($I$2:$AD$2,$I128:$AD128))</f>
        <v/>
      </c>
    </row>
    <row r="129" spans="41:42" x14ac:dyDescent="0.2">
      <c r="AO129" s="17" t="str">
        <f t="shared" si="3"/>
        <v/>
      </c>
      <c r="AP129" s="16" t="str">
        <f>IF(ISBLANK(F129),"",VLOOKUP(F129,'Tier 4 Allowances'!$A$2:$B$6,2,FALSE)+SUMPRODUCT($I$2:$AD$2,$I129:$AD129))</f>
        <v/>
      </c>
    </row>
    <row r="130" spans="41:42" x14ac:dyDescent="0.2">
      <c r="AO130" s="17" t="str">
        <f t="shared" si="3"/>
        <v/>
      </c>
      <c r="AP130" s="16" t="str">
        <f>IF(ISBLANK(F130),"",VLOOKUP(F130,'Tier 4 Allowances'!$A$2:$B$6,2,FALSE)+SUMPRODUCT($I$2:$AD$2,$I130:$AD130))</f>
        <v/>
      </c>
    </row>
    <row r="131" spans="41:42" x14ac:dyDescent="0.2">
      <c r="AO131" s="17" t="str">
        <f t="shared" si="3"/>
        <v/>
      </c>
      <c r="AP131" s="16" t="str">
        <f>IF(ISBLANK(F131),"",VLOOKUP(F131,'Tier 4 Allowances'!$A$2:$B$6,2,FALSE)+SUMPRODUCT($I$2:$AD$2,$I131:$AD131))</f>
        <v/>
      </c>
    </row>
    <row r="132" spans="41:42" x14ac:dyDescent="0.2">
      <c r="AO132" s="17" t="str">
        <f t="shared" si="3"/>
        <v/>
      </c>
      <c r="AP132" s="16" t="str">
        <f>IF(ISBLANK(F132),"",VLOOKUP(F132,'Tier 4 Allowances'!$A$2:$B$6,2,FALSE)+SUMPRODUCT($I$2:$AD$2,$I132:$AD132))</f>
        <v/>
      </c>
    </row>
    <row r="133" spans="41:42" x14ac:dyDescent="0.2">
      <c r="AO133" s="17" t="str">
        <f t="shared" ref="AO133:AO164" si="4">IF(ISBLANK(F133),"",(IF(OR(AND(NOT(ISBLANK(G133)),ISBLANK(AL133)),AND(NOT(ISBLANK(H133)),ISBLANK(AM133)),ISBLANK(AK133)),"Incomplete",0.365*(AJ133*(IF(ISBLANK($G133),14,7-(4-$G133)/2))+AK133*(IF(ISBLANK($H133),10,(10-$H133)))+AL133*(IF(ISBLANK($G133),0,7+(4-$G133)/2))+AM133*H133))))</f>
        <v/>
      </c>
      <c r="AP133" s="16" t="str">
        <f>IF(ISBLANK(F133),"",VLOOKUP(F133,'Tier 4 Allowances'!$A$2:$B$6,2,FALSE)+SUMPRODUCT($I$2:$AD$2,$I133:$AD133))</f>
        <v/>
      </c>
    </row>
    <row r="134" spans="41:42" x14ac:dyDescent="0.2">
      <c r="AO134" s="17" t="str">
        <f t="shared" si="4"/>
        <v/>
      </c>
      <c r="AP134" s="16" t="str">
        <f>IF(ISBLANK(F134),"",VLOOKUP(F134,'Tier 4 Allowances'!$A$2:$B$6,2,FALSE)+SUMPRODUCT($I$2:$AD$2,$I134:$AD134))</f>
        <v/>
      </c>
    </row>
    <row r="135" spans="41:42" x14ac:dyDescent="0.2">
      <c r="AO135" s="17" t="str">
        <f t="shared" si="4"/>
        <v/>
      </c>
      <c r="AP135" s="16" t="str">
        <f>IF(ISBLANK(F135),"",VLOOKUP(F135,'Tier 4 Allowances'!$A$2:$B$6,2,FALSE)+SUMPRODUCT($I$2:$AD$2,$I135:$AD135))</f>
        <v/>
      </c>
    </row>
    <row r="136" spans="41:42" x14ac:dyDescent="0.2">
      <c r="AO136" s="17" t="str">
        <f t="shared" si="4"/>
        <v/>
      </c>
      <c r="AP136" s="16" t="str">
        <f>IF(ISBLANK(F136),"",VLOOKUP(F136,'Tier 4 Allowances'!$A$2:$B$6,2,FALSE)+SUMPRODUCT($I$2:$AD$2,$I136:$AD136))</f>
        <v/>
      </c>
    </row>
    <row r="137" spans="41:42" x14ac:dyDescent="0.2">
      <c r="AO137" s="17" t="str">
        <f t="shared" si="4"/>
        <v/>
      </c>
      <c r="AP137" s="16" t="str">
        <f>IF(ISBLANK(F137),"",VLOOKUP(F137,'Tier 4 Allowances'!$A$2:$B$6,2,FALSE)+SUMPRODUCT($I$2:$AD$2,$I137:$AD137))</f>
        <v/>
      </c>
    </row>
    <row r="138" spans="41:42" x14ac:dyDescent="0.2">
      <c r="AO138" s="17" t="str">
        <f t="shared" si="4"/>
        <v/>
      </c>
      <c r="AP138" s="16" t="str">
        <f>IF(ISBLANK(F138),"",VLOOKUP(F138,'Tier 4 Allowances'!$A$2:$B$6,2,FALSE)+SUMPRODUCT($I$2:$AD$2,$I138:$AD138))</f>
        <v/>
      </c>
    </row>
    <row r="139" spans="41:42" x14ac:dyDescent="0.2">
      <c r="AO139" s="17" t="str">
        <f t="shared" si="4"/>
        <v/>
      </c>
      <c r="AP139" s="16" t="str">
        <f>IF(ISBLANK(F139),"",VLOOKUP(F139,'Tier 4 Allowances'!$A$2:$B$6,2,FALSE)+SUMPRODUCT($I$2:$AD$2,$I139:$AD139))</f>
        <v/>
      </c>
    </row>
    <row r="140" spans="41:42" x14ac:dyDescent="0.2">
      <c r="AO140" s="17" t="str">
        <f t="shared" si="4"/>
        <v/>
      </c>
      <c r="AP140" s="16" t="str">
        <f>IF(ISBLANK(F140),"",VLOOKUP(F140,'Tier 4 Allowances'!$A$2:$B$6,2,FALSE)+SUMPRODUCT($I$2:$AD$2,$I140:$AD140))</f>
        <v/>
      </c>
    </row>
    <row r="141" spans="41:42" x14ac:dyDescent="0.2">
      <c r="AO141" s="17" t="str">
        <f t="shared" si="4"/>
        <v/>
      </c>
      <c r="AP141" s="16" t="str">
        <f>IF(ISBLANK(F141),"",VLOOKUP(F141,'Tier 4 Allowances'!$A$2:$B$6,2,FALSE)+SUMPRODUCT($I$2:$AD$2,$I141:$AD141))</f>
        <v/>
      </c>
    </row>
    <row r="142" spans="41:42" x14ac:dyDescent="0.2">
      <c r="AO142" s="17" t="str">
        <f t="shared" si="4"/>
        <v/>
      </c>
      <c r="AP142" s="16" t="str">
        <f>IF(ISBLANK(F142),"",VLOOKUP(F142,'Tier 4 Allowances'!$A$2:$B$6,2,FALSE)+SUMPRODUCT($I$2:$AD$2,$I142:$AD142))</f>
        <v/>
      </c>
    </row>
    <row r="143" spans="41:42" x14ac:dyDescent="0.2">
      <c r="AO143" s="17" t="str">
        <f t="shared" si="4"/>
        <v/>
      </c>
      <c r="AP143" s="16" t="str">
        <f>IF(ISBLANK(F143),"",VLOOKUP(F143,'Tier 4 Allowances'!$A$2:$B$6,2,FALSE)+SUMPRODUCT($I$2:$AD$2,$I143:$AD143))</f>
        <v/>
      </c>
    </row>
    <row r="144" spans="41:42" x14ac:dyDescent="0.2">
      <c r="AO144" s="17" t="str">
        <f t="shared" si="4"/>
        <v/>
      </c>
      <c r="AP144" s="16" t="str">
        <f>IF(ISBLANK(F144),"",VLOOKUP(F144,'Tier 4 Allowances'!$A$2:$B$6,2,FALSE)+SUMPRODUCT($I$2:$AD$2,$I144:$AD144))</f>
        <v/>
      </c>
    </row>
    <row r="145" spans="41:42" x14ac:dyDescent="0.2">
      <c r="AO145" s="17" t="str">
        <f t="shared" si="4"/>
        <v/>
      </c>
      <c r="AP145" s="16" t="str">
        <f>IF(ISBLANK(F145),"",VLOOKUP(F145,'Tier 4 Allowances'!$A$2:$B$6,2,FALSE)+SUMPRODUCT($I$2:$AD$2,$I145:$AD145))</f>
        <v/>
      </c>
    </row>
    <row r="146" spans="41:42" x14ac:dyDescent="0.2">
      <c r="AO146" s="17" t="str">
        <f t="shared" si="4"/>
        <v/>
      </c>
      <c r="AP146" s="16" t="str">
        <f>IF(ISBLANK(F146),"",VLOOKUP(F146,'Tier 4 Allowances'!$A$2:$B$6,2,FALSE)+SUMPRODUCT($I$2:$AD$2,$I146:$AD146))</f>
        <v/>
      </c>
    </row>
    <row r="147" spans="41:42" x14ac:dyDescent="0.2">
      <c r="AO147" s="17" t="str">
        <f t="shared" si="4"/>
        <v/>
      </c>
      <c r="AP147" s="16" t="str">
        <f>IF(ISBLANK(F147),"",VLOOKUP(F147,'Tier 4 Allowances'!$A$2:$B$6,2,FALSE)+SUMPRODUCT($I$2:$AD$2,$I147:$AD147))</f>
        <v/>
      </c>
    </row>
    <row r="148" spans="41:42" x14ac:dyDescent="0.2">
      <c r="AO148" s="17" t="str">
        <f t="shared" si="4"/>
        <v/>
      </c>
      <c r="AP148" s="16" t="str">
        <f>IF(ISBLANK(F148),"",VLOOKUP(F148,'Tier 4 Allowances'!$A$2:$B$6,2,FALSE)+SUMPRODUCT($I$2:$AD$2,$I148:$AD148))</f>
        <v/>
      </c>
    </row>
    <row r="149" spans="41:42" x14ac:dyDescent="0.2">
      <c r="AO149" s="17" t="str">
        <f t="shared" si="4"/>
        <v/>
      </c>
      <c r="AP149" s="16" t="str">
        <f>IF(ISBLANK(F149),"",VLOOKUP(F149,'Tier 4 Allowances'!$A$2:$B$6,2,FALSE)+SUMPRODUCT($I$2:$AD$2,$I149:$AD149))</f>
        <v/>
      </c>
    </row>
    <row r="150" spans="41:42" x14ac:dyDescent="0.2">
      <c r="AO150" s="17" t="str">
        <f t="shared" si="4"/>
        <v/>
      </c>
      <c r="AP150" s="16" t="str">
        <f>IF(ISBLANK(F150),"",VLOOKUP(F150,'Tier 4 Allowances'!$A$2:$B$6,2,FALSE)+SUMPRODUCT($I$2:$AD$2,$I150:$AD150))</f>
        <v/>
      </c>
    </row>
    <row r="151" spans="41:42" x14ac:dyDescent="0.2">
      <c r="AO151" s="17" t="str">
        <f t="shared" si="4"/>
        <v/>
      </c>
      <c r="AP151" s="16" t="str">
        <f>IF(ISBLANK(F151),"",VLOOKUP(F151,'Tier 4 Allowances'!$A$2:$B$6,2,FALSE)+SUMPRODUCT($I$2:$AD$2,$I151:$AD151))</f>
        <v/>
      </c>
    </row>
    <row r="152" spans="41:42" x14ac:dyDescent="0.2">
      <c r="AO152" s="17" t="str">
        <f t="shared" si="4"/>
        <v/>
      </c>
      <c r="AP152" s="16" t="str">
        <f>IF(ISBLANK(F152),"",VLOOKUP(F152,'Tier 4 Allowances'!$A$2:$B$6,2,FALSE)+SUMPRODUCT($I$2:$AD$2,$I152:$AD152))</f>
        <v/>
      </c>
    </row>
    <row r="153" spans="41:42" x14ac:dyDescent="0.2">
      <c r="AO153" s="17" t="str">
        <f t="shared" si="4"/>
        <v/>
      </c>
      <c r="AP153" s="16" t="str">
        <f>IF(ISBLANK(F153),"",VLOOKUP(F153,'Tier 4 Allowances'!$A$2:$B$6,2,FALSE)+SUMPRODUCT($I$2:$AD$2,$I153:$AD153))</f>
        <v/>
      </c>
    </row>
    <row r="154" spans="41:42" x14ac:dyDescent="0.2">
      <c r="AO154" s="17" t="str">
        <f t="shared" si="4"/>
        <v/>
      </c>
      <c r="AP154" s="16" t="str">
        <f>IF(ISBLANK(F154),"",VLOOKUP(F154,'Tier 4 Allowances'!$A$2:$B$6,2,FALSE)+SUMPRODUCT($I$2:$AD$2,$I154:$AD154))</f>
        <v/>
      </c>
    </row>
    <row r="155" spans="41:42" x14ac:dyDescent="0.2">
      <c r="AO155" s="17" t="str">
        <f t="shared" si="4"/>
        <v/>
      </c>
      <c r="AP155" s="16" t="str">
        <f>IF(ISBLANK(F155),"",VLOOKUP(F155,'Tier 4 Allowances'!$A$2:$B$6,2,FALSE)+SUMPRODUCT($I$2:$AD$2,$I155:$AD155))</f>
        <v/>
      </c>
    </row>
    <row r="156" spans="41:42" x14ac:dyDescent="0.2">
      <c r="AO156" s="17" t="str">
        <f t="shared" si="4"/>
        <v/>
      </c>
      <c r="AP156" s="16" t="str">
        <f>IF(ISBLANK(F156),"",VLOOKUP(F156,'Tier 4 Allowances'!$A$2:$B$6,2,FALSE)+SUMPRODUCT($I$2:$AD$2,$I156:$AD156))</f>
        <v/>
      </c>
    </row>
    <row r="157" spans="41:42" x14ac:dyDescent="0.2">
      <c r="AO157" s="17" t="str">
        <f t="shared" si="4"/>
        <v/>
      </c>
      <c r="AP157" s="16" t="str">
        <f>IF(ISBLANK(F157),"",VLOOKUP(F157,'Tier 4 Allowances'!$A$2:$B$6,2,FALSE)+SUMPRODUCT($I$2:$AD$2,$I157:$AD157))</f>
        <v/>
      </c>
    </row>
    <row r="158" spans="41:42" x14ac:dyDescent="0.2">
      <c r="AO158" s="17" t="str">
        <f t="shared" si="4"/>
        <v/>
      </c>
      <c r="AP158" s="16" t="str">
        <f>IF(ISBLANK(F158),"",VLOOKUP(F158,'Tier 4 Allowances'!$A$2:$B$6,2,FALSE)+SUMPRODUCT($I$2:$AD$2,$I158:$AD158))</f>
        <v/>
      </c>
    </row>
    <row r="159" spans="41:42" x14ac:dyDescent="0.2">
      <c r="AO159" s="17" t="str">
        <f t="shared" si="4"/>
        <v/>
      </c>
      <c r="AP159" s="16" t="str">
        <f>IF(ISBLANK(F159),"",VLOOKUP(F159,'Tier 4 Allowances'!$A$2:$B$6,2,FALSE)+SUMPRODUCT($I$2:$AD$2,$I159:$AD159))</f>
        <v/>
      </c>
    </row>
    <row r="160" spans="41:42" x14ac:dyDescent="0.2">
      <c r="AO160" s="17" t="str">
        <f t="shared" si="4"/>
        <v/>
      </c>
      <c r="AP160" s="16" t="str">
        <f>IF(ISBLANK(F160),"",VLOOKUP(F160,'Tier 4 Allowances'!$A$2:$B$6,2,FALSE)+SUMPRODUCT($I$2:$AD$2,$I160:$AD160))</f>
        <v/>
      </c>
    </row>
    <row r="161" spans="41:42" x14ac:dyDescent="0.2">
      <c r="AO161" s="17" t="str">
        <f t="shared" si="4"/>
        <v/>
      </c>
      <c r="AP161" s="16" t="str">
        <f>IF(ISBLANK(F161),"",VLOOKUP(F161,'Tier 4 Allowances'!$A$2:$B$6,2,FALSE)+SUMPRODUCT($I$2:$AD$2,$I161:$AD161))</f>
        <v/>
      </c>
    </row>
    <row r="162" spans="41:42" x14ac:dyDescent="0.2">
      <c r="AO162" s="17" t="str">
        <f t="shared" si="4"/>
        <v/>
      </c>
      <c r="AP162" s="16" t="str">
        <f>IF(ISBLANK(F162),"",VLOOKUP(F162,'Tier 4 Allowances'!$A$2:$B$6,2,FALSE)+SUMPRODUCT($I$2:$AD$2,$I162:$AD162))</f>
        <v/>
      </c>
    </row>
    <row r="163" spans="41:42" x14ac:dyDescent="0.2">
      <c r="AO163" s="17" t="str">
        <f t="shared" si="4"/>
        <v/>
      </c>
      <c r="AP163" s="16" t="str">
        <f>IF(ISBLANK(F163),"",VLOOKUP(F163,'Tier 4 Allowances'!$A$2:$B$6,2,FALSE)+SUMPRODUCT($I$2:$AD$2,$I163:$AD163))</f>
        <v/>
      </c>
    </row>
    <row r="164" spans="41:42" x14ac:dyDescent="0.2">
      <c r="AO164" s="17" t="str">
        <f t="shared" si="4"/>
        <v/>
      </c>
      <c r="AP164" s="16" t="str">
        <f>IF(ISBLANK(F164),"",VLOOKUP(F164,'Tier 4 Allowances'!$A$2:$B$6,2,FALSE)+SUMPRODUCT($I$2:$AD$2,$I164:$AD164))</f>
        <v/>
      </c>
    </row>
    <row r="165" spans="41:42" x14ac:dyDescent="0.2">
      <c r="AO165" s="17" t="str">
        <f t="shared" ref="AO165:AO196" si="5">IF(ISBLANK(F165),"",(IF(OR(AND(NOT(ISBLANK(G165)),ISBLANK(AL165)),AND(NOT(ISBLANK(H165)),ISBLANK(AM165)),ISBLANK(AK165)),"Incomplete",0.365*(AJ165*(IF(ISBLANK($G165),14,7-(4-$G165)/2))+AK165*(IF(ISBLANK($H165),10,(10-$H165)))+AL165*(IF(ISBLANK($G165),0,7+(4-$G165)/2))+AM165*H165))))</f>
        <v/>
      </c>
      <c r="AP165" s="16" t="str">
        <f>IF(ISBLANK(F165),"",VLOOKUP(F165,'Tier 4 Allowances'!$A$2:$B$6,2,FALSE)+SUMPRODUCT($I$2:$AD$2,$I165:$AD165))</f>
        <v/>
      </c>
    </row>
    <row r="166" spans="41:42" x14ac:dyDescent="0.2">
      <c r="AO166" s="17" t="str">
        <f t="shared" si="5"/>
        <v/>
      </c>
      <c r="AP166" s="16" t="str">
        <f>IF(ISBLANK(F166),"",VLOOKUP(F166,'Tier 4 Allowances'!$A$2:$B$6,2,FALSE)+SUMPRODUCT($I$2:$AD$2,$I166:$AD166))</f>
        <v/>
      </c>
    </row>
    <row r="167" spans="41:42" x14ac:dyDescent="0.2">
      <c r="AO167" s="17" t="str">
        <f t="shared" si="5"/>
        <v/>
      </c>
      <c r="AP167" s="16" t="str">
        <f>IF(ISBLANK(F167),"",VLOOKUP(F167,'Tier 4 Allowances'!$A$2:$B$6,2,FALSE)+SUMPRODUCT($I$2:$AD$2,$I167:$AD167))</f>
        <v/>
      </c>
    </row>
    <row r="168" spans="41:42" x14ac:dyDescent="0.2">
      <c r="AO168" s="17" t="str">
        <f t="shared" si="5"/>
        <v/>
      </c>
      <c r="AP168" s="16" t="str">
        <f>IF(ISBLANK(F168),"",VLOOKUP(F168,'Tier 4 Allowances'!$A$2:$B$6,2,FALSE)+SUMPRODUCT($I$2:$AD$2,$I168:$AD168))</f>
        <v/>
      </c>
    </row>
    <row r="169" spans="41:42" x14ac:dyDescent="0.2">
      <c r="AO169" s="17" t="str">
        <f t="shared" si="5"/>
        <v/>
      </c>
      <c r="AP169" s="16" t="str">
        <f>IF(ISBLANK(F169),"",VLOOKUP(F169,'Tier 4 Allowances'!$A$2:$B$6,2,FALSE)+SUMPRODUCT($I$2:$AD$2,$I169:$AD169))</f>
        <v/>
      </c>
    </row>
    <row r="170" spans="41:42" x14ac:dyDescent="0.2">
      <c r="AO170" s="17" t="str">
        <f t="shared" si="5"/>
        <v/>
      </c>
      <c r="AP170" s="16" t="str">
        <f>IF(ISBLANK(F170),"",VLOOKUP(F170,'Tier 4 Allowances'!$A$2:$B$6,2,FALSE)+SUMPRODUCT($I$2:$AD$2,$I170:$AD170))</f>
        <v/>
      </c>
    </row>
    <row r="171" spans="41:42" x14ac:dyDescent="0.2">
      <c r="AO171" s="17" t="str">
        <f t="shared" si="5"/>
        <v/>
      </c>
      <c r="AP171" s="16" t="str">
        <f>IF(ISBLANK(F171),"",VLOOKUP(F171,'Tier 4 Allowances'!$A$2:$B$6,2,FALSE)+SUMPRODUCT($I$2:$AD$2,$I171:$AD171))</f>
        <v/>
      </c>
    </row>
    <row r="172" spans="41:42" x14ac:dyDescent="0.2">
      <c r="AO172" s="17" t="str">
        <f t="shared" si="5"/>
        <v/>
      </c>
      <c r="AP172" s="16" t="str">
        <f>IF(ISBLANK(F172),"",VLOOKUP(F172,'Tier 4 Allowances'!$A$2:$B$6,2,FALSE)+SUMPRODUCT($I$2:$AD$2,$I172:$AD172))</f>
        <v/>
      </c>
    </row>
    <row r="173" spans="41:42" x14ac:dyDescent="0.2">
      <c r="AO173" s="17" t="str">
        <f t="shared" si="5"/>
        <v/>
      </c>
      <c r="AP173" s="16" t="str">
        <f>IF(ISBLANK(F173),"",VLOOKUP(F173,'Tier 4 Allowances'!$A$2:$B$6,2,FALSE)+SUMPRODUCT($I$2:$AD$2,$I173:$AD173))</f>
        <v/>
      </c>
    </row>
    <row r="174" spans="41:42" x14ac:dyDescent="0.2">
      <c r="AO174" s="17" t="str">
        <f t="shared" si="5"/>
        <v/>
      </c>
      <c r="AP174" s="16" t="str">
        <f>IF(ISBLANK(F174),"",VLOOKUP(F174,'Tier 4 Allowances'!$A$2:$B$6,2,FALSE)+SUMPRODUCT($I$2:$AD$2,$I174:$AD174))</f>
        <v/>
      </c>
    </row>
    <row r="175" spans="41:42" x14ac:dyDescent="0.2">
      <c r="AO175" s="17" t="str">
        <f t="shared" si="5"/>
        <v/>
      </c>
      <c r="AP175" s="16" t="str">
        <f>IF(ISBLANK(F175),"",VLOOKUP(F175,'Tier 4 Allowances'!$A$2:$B$6,2,FALSE)+SUMPRODUCT($I$2:$AD$2,$I175:$AD175))</f>
        <v/>
      </c>
    </row>
    <row r="176" spans="41:42" x14ac:dyDescent="0.2">
      <c r="AO176" s="17" t="str">
        <f t="shared" si="5"/>
        <v/>
      </c>
      <c r="AP176" s="16" t="str">
        <f>IF(ISBLANK(F176),"",VLOOKUP(F176,'Tier 4 Allowances'!$A$2:$B$6,2,FALSE)+SUMPRODUCT($I$2:$AD$2,$I176:$AD176))</f>
        <v/>
      </c>
    </row>
    <row r="177" spans="41:42" x14ac:dyDescent="0.2">
      <c r="AO177" s="17" t="str">
        <f t="shared" si="5"/>
        <v/>
      </c>
      <c r="AP177" s="16" t="str">
        <f>IF(ISBLANK(F177),"",VLOOKUP(F177,'Tier 4 Allowances'!$A$2:$B$6,2,FALSE)+SUMPRODUCT($I$2:$AD$2,$I177:$AD177))</f>
        <v/>
      </c>
    </row>
    <row r="178" spans="41:42" x14ac:dyDescent="0.2">
      <c r="AO178" s="17" t="str">
        <f t="shared" si="5"/>
        <v/>
      </c>
      <c r="AP178" s="16" t="str">
        <f>IF(ISBLANK(F178),"",VLOOKUP(F178,'Tier 4 Allowances'!$A$2:$B$6,2,FALSE)+SUMPRODUCT($I$2:$AD$2,$I178:$AD178))</f>
        <v/>
      </c>
    </row>
    <row r="179" spans="41:42" x14ac:dyDescent="0.2">
      <c r="AO179" s="17" t="str">
        <f t="shared" si="5"/>
        <v/>
      </c>
      <c r="AP179" s="16" t="str">
        <f>IF(ISBLANK(F179),"",VLOOKUP(F179,'Tier 4 Allowances'!$A$2:$B$6,2,FALSE)+SUMPRODUCT($I$2:$AD$2,$I179:$AD179))</f>
        <v/>
      </c>
    </row>
    <row r="180" spans="41:42" x14ac:dyDescent="0.2">
      <c r="AO180" s="17" t="str">
        <f t="shared" si="5"/>
        <v/>
      </c>
      <c r="AP180" s="16" t="str">
        <f>IF(ISBLANK(F180),"",VLOOKUP(F180,'Tier 4 Allowances'!$A$2:$B$6,2,FALSE)+SUMPRODUCT($I$2:$AD$2,$I180:$AD180))</f>
        <v/>
      </c>
    </row>
    <row r="181" spans="41:42" x14ac:dyDescent="0.2">
      <c r="AO181" s="17" t="str">
        <f t="shared" si="5"/>
        <v/>
      </c>
      <c r="AP181" s="16" t="str">
        <f>IF(ISBLANK(F181),"",VLOOKUP(F181,'Tier 4 Allowances'!$A$2:$B$6,2,FALSE)+SUMPRODUCT($I$2:$AD$2,$I181:$AD181))</f>
        <v/>
      </c>
    </row>
    <row r="182" spans="41:42" x14ac:dyDescent="0.2">
      <c r="AO182" s="17" t="str">
        <f t="shared" si="5"/>
        <v/>
      </c>
      <c r="AP182" s="16" t="str">
        <f>IF(ISBLANK(F182),"",VLOOKUP(F182,'Tier 4 Allowances'!$A$2:$B$6,2,FALSE)+SUMPRODUCT($I$2:$AD$2,$I182:$AD182))</f>
        <v/>
      </c>
    </row>
    <row r="183" spans="41:42" x14ac:dyDescent="0.2">
      <c r="AO183" s="17" t="str">
        <f t="shared" si="5"/>
        <v/>
      </c>
      <c r="AP183" s="16" t="str">
        <f>IF(ISBLANK(F183),"",VLOOKUP(F183,'Tier 4 Allowances'!$A$2:$B$6,2,FALSE)+SUMPRODUCT($I$2:$AD$2,$I183:$AD183))</f>
        <v/>
      </c>
    </row>
    <row r="184" spans="41:42" x14ac:dyDescent="0.2">
      <c r="AO184" s="17" t="str">
        <f t="shared" si="5"/>
        <v/>
      </c>
      <c r="AP184" s="16" t="str">
        <f>IF(ISBLANK(F184),"",VLOOKUP(F184,'Tier 4 Allowances'!$A$2:$B$6,2,FALSE)+SUMPRODUCT($I$2:$AD$2,$I184:$AD184))</f>
        <v/>
      </c>
    </row>
    <row r="185" spans="41:42" x14ac:dyDescent="0.2">
      <c r="AO185" s="17" t="str">
        <f t="shared" si="5"/>
        <v/>
      </c>
      <c r="AP185" s="16" t="str">
        <f>IF(ISBLANK(F185),"",VLOOKUP(F185,'Tier 4 Allowances'!$A$2:$B$6,2,FALSE)+SUMPRODUCT($I$2:$AD$2,$I185:$AD185))</f>
        <v/>
      </c>
    </row>
    <row r="186" spans="41:42" x14ac:dyDescent="0.2">
      <c r="AO186" s="17" t="str">
        <f t="shared" si="5"/>
        <v/>
      </c>
      <c r="AP186" s="16" t="str">
        <f>IF(ISBLANK(F186),"",VLOOKUP(F186,'Tier 4 Allowances'!$A$2:$B$6,2,FALSE)+SUMPRODUCT($I$2:$AD$2,$I186:$AD186))</f>
        <v/>
      </c>
    </row>
    <row r="187" spans="41:42" x14ac:dyDescent="0.2">
      <c r="AO187" s="17" t="str">
        <f t="shared" si="5"/>
        <v/>
      </c>
      <c r="AP187" s="16" t="str">
        <f>IF(ISBLANK(F187),"",VLOOKUP(F187,'Tier 4 Allowances'!$A$2:$B$6,2,FALSE)+SUMPRODUCT($I$2:$AD$2,$I187:$AD187))</f>
        <v/>
      </c>
    </row>
    <row r="188" spans="41:42" x14ac:dyDescent="0.2">
      <c r="AO188" s="17" t="str">
        <f t="shared" si="5"/>
        <v/>
      </c>
      <c r="AP188" s="16" t="str">
        <f>IF(ISBLANK(F188),"",VLOOKUP(F188,'Tier 4 Allowances'!$A$2:$B$6,2,FALSE)+SUMPRODUCT($I$2:$AD$2,$I188:$AD188))</f>
        <v/>
      </c>
    </row>
    <row r="189" spans="41:42" x14ac:dyDescent="0.2">
      <c r="AO189" s="17" t="str">
        <f t="shared" si="5"/>
        <v/>
      </c>
      <c r="AP189" s="16" t="str">
        <f>IF(ISBLANK(F189),"",VLOOKUP(F189,'Tier 4 Allowances'!$A$2:$B$6,2,FALSE)+SUMPRODUCT($I$2:$AD$2,$I189:$AD189))</f>
        <v/>
      </c>
    </row>
    <row r="190" spans="41:42" x14ac:dyDescent="0.2">
      <c r="AO190" s="17" t="str">
        <f t="shared" si="5"/>
        <v/>
      </c>
      <c r="AP190" s="16" t="str">
        <f>IF(ISBLANK(F190),"",VLOOKUP(F190,'Tier 4 Allowances'!$A$2:$B$6,2,FALSE)+SUMPRODUCT($I$2:$AD$2,$I190:$AD190))</f>
        <v/>
      </c>
    </row>
    <row r="191" spans="41:42" x14ac:dyDescent="0.2">
      <c r="AO191" s="17" t="str">
        <f t="shared" si="5"/>
        <v/>
      </c>
      <c r="AP191" s="16" t="str">
        <f>IF(ISBLANK(F191),"",VLOOKUP(F191,'Tier 4 Allowances'!$A$2:$B$6,2,FALSE)+SUMPRODUCT($I$2:$AD$2,$I191:$AD191))</f>
        <v/>
      </c>
    </row>
    <row r="192" spans="41:42" x14ac:dyDescent="0.2">
      <c r="AO192" s="17" t="str">
        <f t="shared" si="5"/>
        <v/>
      </c>
      <c r="AP192" s="16" t="str">
        <f>IF(ISBLANK(F192),"",VLOOKUP(F192,'Tier 4 Allowances'!$A$2:$B$6,2,FALSE)+SUMPRODUCT($I$2:$AD$2,$I192:$AD192))</f>
        <v/>
      </c>
    </row>
    <row r="193" spans="41:41" x14ac:dyDescent="0.2">
      <c r="AO193" s="17" t="str">
        <f t="shared" si="5"/>
        <v/>
      </c>
    </row>
    <row r="194" spans="41:41" x14ac:dyDescent="0.2">
      <c r="AO194" s="17" t="str">
        <f t="shared" si="5"/>
        <v/>
      </c>
    </row>
    <row r="195" spans="41:41" x14ac:dyDescent="0.2">
      <c r="AO195" s="17" t="str">
        <f t="shared" si="5"/>
        <v/>
      </c>
    </row>
    <row r="196" spans="41:41" x14ac:dyDescent="0.2">
      <c r="AO196" s="17" t="str">
        <f t="shared" si="5"/>
        <v/>
      </c>
    </row>
    <row r="197" spans="41:41" x14ac:dyDescent="0.2">
      <c r="AO197" s="17" t="str">
        <f t="shared" ref="AO197:AO228" si="6">IF(ISBLANK(F197),"",(IF(OR(AND(NOT(ISBLANK(G197)),ISBLANK(AL197)),AND(NOT(ISBLANK(H197)),ISBLANK(AM197)),ISBLANK(AK197)),"Incomplete",0.365*(AJ197*(IF(ISBLANK($G197),14,7-(4-$G197)/2))+AK197*(IF(ISBLANK($H197),10,(10-$H197)))+AL197*(IF(ISBLANK($G197),0,7+(4-$G197)/2))+AM197*H197))))</f>
        <v/>
      </c>
    </row>
    <row r="198" spans="41:41" x14ac:dyDescent="0.2">
      <c r="AO198" s="17" t="str">
        <f t="shared" si="6"/>
        <v/>
      </c>
    </row>
    <row r="199" spans="41:41" x14ac:dyDescent="0.2">
      <c r="AO199" s="17" t="str">
        <f t="shared" si="6"/>
        <v/>
      </c>
    </row>
    <row r="200" spans="41:41" x14ac:dyDescent="0.2">
      <c r="AO200" s="17" t="str">
        <f t="shared" si="6"/>
        <v/>
      </c>
    </row>
    <row r="201" spans="41:41" x14ac:dyDescent="0.2">
      <c r="AO201" s="17" t="str">
        <f t="shared" si="6"/>
        <v/>
      </c>
    </row>
    <row r="202" spans="41:41" x14ac:dyDescent="0.2">
      <c r="AO202" s="17" t="str">
        <f t="shared" si="6"/>
        <v/>
      </c>
    </row>
    <row r="203" spans="41:41" x14ac:dyDescent="0.2">
      <c r="AO203" s="17" t="str">
        <f t="shared" si="6"/>
        <v/>
      </c>
    </row>
    <row r="204" spans="41:41" x14ac:dyDescent="0.2">
      <c r="AO204" s="17" t="str">
        <f t="shared" si="6"/>
        <v/>
      </c>
    </row>
    <row r="205" spans="41:41" x14ac:dyDescent="0.2">
      <c r="AO205" s="17" t="str">
        <f t="shared" si="6"/>
        <v/>
      </c>
    </row>
    <row r="206" spans="41:41" x14ac:dyDescent="0.2">
      <c r="AO206" s="17" t="str">
        <f t="shared" si="6"/>
        <v/>
      </c>
    </row>
    <row r="207" spans="41:41" x14ac:dyDescent="0.2">
      <c r="AO207" s="17" t="str">
        <f t="shared" si="6"/>
        <v/>
      </c>
    </row>
    <row r="208" spans="41:41" x14ac:dyDescent="0.2">
      <c r="AO208" s="17" t="str">
        <f t="shared" si="6"/>
        <v/>
      </c>
    </row>
    <row r="209" spans="41:41" x14ac:dyDescent="0.2">
      <c r="AO209" s="17" t="str">
        <f t="shared" si="6"/>
        <v/>
      </c>
    </row>
    <row r="210" spans="41:41" x14ac:dyDescent="0.2">
      <c r="AO210" s="17" t="str">
        <f t="shared" si="6"/>
        <v/>
      </c>
    </row>
    <row r="211" spans="41:41" x14ac:dyDescent="0.2">
      <c r="AO211" s="17" t="str">
        <f t="shared" si="6"/>
        <v/>
      </c>
    </row>
    <row r="212" spans="41:41" x14ac:dyDescent="0.2">
      <c r="AO212" s="17" t="str">
        <f t="shared" si="6"/>
        <v/>
      </c>
    </row>
    <row r="213" spans="41:41" x14ac:dyDescent="0.2">
      <c r="AO213" s="17" t="str">
        <f t="shared" si="6"/>
        <v/>
      </c>
    </row>
    <row r="214" spans="41:41" x14ac:dyDescent="0.2">
      <c r="AO214" s="17" t="str">
        <f t="shared" si="6"/>
        <v/>
      </c>
    </row>
    <row r="215" spans="41:41" x14ac:dyDescent="0.2">
      <c r="AO215" s="17" t="str">
        <f t="shared" si="6"/>
        <v/>
      </c>
    </row>
    <row r="216" spans="41:41" x14ac:dyDescent="0.2">
      <c r="AO216" s="17" t="str">
        <f t="shared" si="6"/>
        <v/>
      </c>
    </row>
    <row r="217" spans="41:41" x14ac:dyDescent="0.2">
      <c r="AO217" s="17" t="str">
        <f t="shared" si="6"/>
        <v/>
      </c>
    </row>
    <row r="218" spans="41:41" x14ac:dyDescent="0.2">
      <c r="AO218" s="17" t="str">
        <f t="shared" si="6"/>
        <v/>
      </c>
    </row>
    <row r="219" spans="41:41" x14ac:dyDescent="0.2">
      <c r="AO219" s="17" t="str">
        <f t="shared" si="6"/>
        <v/>
      </c>
    </row>
    <row r="220" spans="41:41" x14ac:dyDescent="0.2">
      <c r="AO220" s="17" t="str">
        <f t="shared" si="6"/>
        <v/>
      </c>
    </row>
    <row r="221" spans="41:41" x14ac:dyDescent="0.2">
      <c r="AO221" s="17" t="str">
        <f t="shared" si="6"/>
        <v/>
      </c>
    </row>
    <row r="222" spans="41:41" x14ac:dyDescent="0.2">
      <c r="AO222" s="17" t="str">
        <f t="shared" si="6"/>
        <v/>
      </c>
    </row>
    <row r="223" spans="41:41" x14ac:dyDescent="0.2">
      <c r="AO223" s="17" t="str">
        <f t="shared" si="6"/>
        <v/>
      </c>
    </row>
    <row r="224" spans="41:41" x14ac:dyDescent="0.2">
      <c r="AO224" s="17" t="str">
        <f t="shared" si="6"/>
        <v/>
      </c>
    </row>
    <row r="225" spans="41:41" x14ac:dyDescent="0.2">
      <c r="AO225" s="17" t="str">
        <f t="shared" si="6"/>
        <v/>
      </c>
    </row>
    <row r="226" spans="41:41" x14ac:dyDescent="0.2">
      <c r="AO226" s="17" t="str">
        <f t="shared" si="6"/>
        <v/>
      </c>
    </row>
    <row r="227" spans="41:41" x14ac:dyDescent="0.2">
      <c r="AO227" s="17" t="str">
        <f t="shared" si="6"/>
        <v/>
      </c>
    </row>
    <row r="228" spans="41:41" x14ac:dyDescent="0.2">
      <c r="AO228" s="17" t="str">
        <f t="shared" si="6"/>
        <v/>
      </c>
    </row>
    <row r="229" spans="41:41" x14ac:dyDescent="0.2">
      <c r="AO229" s="17" t="str">
        <f t="shared" ref="AO229:AO258" si="7">IF(ISBLANK(F229),"",(IF(OR(AND(NOT(ISBLANK(G229)),ISBLANK(AL229)),AND(NOT(ISBLANK(H229)),ISBLANK(AM229)),ISBLANK(AK229)),"Incomplete",0.365*(AJ229*(IF(ISBLANK($G229),14,7-(4-$G229)/2))+AK229*(IF(ISBLANK($H229),10,(10-$H229)))+AL229*(IF(ISBLANK($G229),0,7+(4-$G229)/2))+AM229*H229))))</f>
        <v/>
      </c>
    </row>
    <row r="230" spans="41:41" x14ac:dyDescent="0.2">
      <c r="AO230" s="17" t="str">
        <f t="shared" si="7"/>
        <v/>
      </c>
    </row>
    <row r="231" spans="41:41" x14ac:dyDescent="0.2">
      <c r="AO231" s="17" t="str">
        <f t="shared" si="7"/>
        <v/>
      </c>
    </row>
    <row r="232" spans="41:41" x14ac:dyDescent="0.2">
      <c r="AO232" s="17" t="str">
        <f t="shared" si="7"/>
        <v/>
      </c>
    </row>
    <row r="233" spans="41:41" x14ac:dyDescent="0.2">
      <c r="AO233" s="17" t="str">
        <f t="shared" si="7"/>
        <v/>
      </c>
    </row>
    <row r="234" spans="41:41" x14ac:dyDescent="0.2">
      <c r="AO234" s="17" t="str">
        <f t="shared" si="7"/>
        <v/>
      </c>
    </row>
    <row r="235" spans="41:41" x14ac:dyDescent="0.2">
      <c r="AO235" s="17" t="str">
        <f t="shared" si="7"/>
        <v/>
      </c>
    </row>
    <row r="236" spans="41:41" x14ac:dyDescent="0.2">
      <c r="AO236" s="17" t="str">
        <f t="shared" si="7"/>
        <v/>
      </c>
    </row>
    <row r="237" spans="41:41" x14ac:dyDescent="0.2">
      <c r="AO237" s="17" t="str">
        <f t="shared" si="7"/>
        <v/>
      </c>
    </row>
    <row r="238" spans="41:41" x14ac:dyDescent="0.2">
      <c r="AO238" s="17" t="str">
        <f t="shared" si="7"/>
        <v/>
      </c>
    </row>
    <row r="239" spans="41:41" x14ac:dyDescent="0.2">
      <c r="AO239" s="17" t="str">
        <f t="shared" si="7"/>
        <v/>
      </c>
    </row>
    <row r="240" spans="41:41" x14ac:dyDescent="0.2">
      <c r="AO240" s="17" t="str">
        <f t="shared" si="7"/>
        <v/>
      </c>
    </row>
    <row r="241" spans="41:41" x14ac:dyDescent="0.2">
      <c r="AO241" s="17" t="str">
        <f t="shared" si="7"/>
        <v/>
      </c>
    </row>
    <row r="242" spans="41:41" x14ac:dyDescent="0.2">
      <c r="AO242" s="17" t="str">
        <f t="shared" si="7"/>
        <v/>
      </c>
    </row>
    <row r="243" spans="41:41" x14ac:dyDescent="0.2">
      <c r="AO243" s="17" t="str">
        <f t="shared" si="7"/>
        <v/>
      </c>
    </row>
    <row r="244" spans="41:41" x14ac:dyDescent="0.2">
      <c r="AO244" s="17" t="str">
        <f t="shared" si="7"/>
        <v/>
      </c>
    </row>
    <row r="245" spans="41:41" x14ac:dyDescent="0.2">
      <c r="AO245" s="17" t="str">
        <f t="shared" si="7"/>
        <v/>
      </c>
    </row>
    <row r="246" spans="41:41" x14ac:dyDescent="0.2">
      <c r="AO246" s="17" t="str">
        <f t="shared" si="7"/>
        <v/>
      </c>
    </row>
    <row r="247" spans="41:41" x14ac:dyDescent="0.2">
      <c r="AO247" s="17" t="str">
        <f t="shared" si="7"/>
        <v/>
      </c>
    </row>
    <row r="248" spans="41:41" x14ac:dyDescent="0.2">
      <c r="AO248" s="17" t="str">
        <f t="shared" si="7"/>
        <v/>
      </c>
    </row>
    <row r="249" spans="41:41" x14ac:dyDescent="0.2">
      <c r="AO249" s="17" t="str">
        <f t="shared" si="7"/>
        <v/>
      </c>
    </row>
    <row r="250" spans="41:41" x14ac:dyDescent="0.2">
      <c r="AO250" s="17" t="str">
        <f t="shared" si="7"/>
        <v/>
      </c>
    </row>
    <row r="251" spans="41:41" x14ac:dyDescent="0.2">
      <c r="AO251" s="17" t="str">
        <f t="shared" si="7"/>
        <v/>
      </c>
    </row>
    <row r="252" spans="41:41" x14ac:dyDescent="0.2">
      <c r="AO252" s="17" t="str">
        <f t="shared" si="7"/>
        <v/>
      </c>
    </row>
    <row r="253" spans="41:41" x14ac:dyDescent="0.2">
      <c r="AO253" s="17" t="str">
        <f t="shared" si="7"/>
        <v/>
      </c>
    </row>
    <row r="254" spans="41:41" x14ac:dyDescent="0.2">
      <c r="AO254" s="17" t="str">
        <f t="shared" si="7"/>
        <v/>
      </c>
    </row>
    <row r="255" spans="41:41" x14ac:dyDescent="0.2">
      <c r="AO255" s="17" t="str">
        <f t="shared" si="7"/>
        <v/>
      </c>
    </row>
    <row r="256" spans="41:41" x14ac:dyDescent="0.2">
      <c r="AO256" s="17" t="str">
        <f t="shared" si="7"/>
        <v/>
      </c>
    </row>
    <row r="257" spans="41:41" x14ac:dyDescent="0.2">
      <c r="AO257" s="17" t="str">
        <f t="shared" si="7"/>
        <v/>
      </c>
    </row>
    <row r="258" spans="41:41" x14ac:dyDescent="0.2">
      <c r="AO258" s="17" t="str">
        <f t="shared" si="7"/>
        <v/>
      </c>
    </row>
  </sheetData>
  <sheetProtection algorithmName="SHA-512" hashValue="evqrae4Qo7rc60RRuXAtUxiDUEhPZs+QutSuVkKP43EctW7w53+ogW/RjXYJ6E4IJo6PrvWVTSl2wEdZGPDMWw==" saltValue="JJy/HkQSgZKNkG3bi1Hb2Q==" spinCount="100000" sheet="1" formatCells="0" formatColumns="0" formatRows="0"/>
  <mergeCells count="1">
    <mergeCell ref="A2:H2"/>
  </mergeCells>
  <conditionalFormatting sqref="AR4:AR100">
    <cfRule type="expression" dxfId="4" priority="1">
      <formula>AND($AR4="Yes",$AN4&gt;0.95*$AQ4)</formula>
    </cfRule>
    <cfRule type="expression" dxfId="3" priority="2">
      <formula>$AR4="Yes"</formula>
    </cfRule>
    <cfRule type="expression" dxfId="2" priority="3">
      <formula>$AR4="No"</formula>
    </cfRule>
  </conditionalFormatting>
  <dataValidations count="30">
    <dataValidation type="custom" errorStyle="information" showInputMessage="1" showErrorMessage="1" errorTitle="Invalid Entry" error="Your entry is invalid. This could be because you also entered a D2 allowance, you entered a number that is not 0 or 1, or the base type cannot take this allowance." sqref="M164:M232" xr:uid="{B8BC20FA-F6E4-0D46-92A1-4BCA7D482C83}">
      <formula1>AND(ISBLANK($L164),$M164&lt;2,NOT(ISBLANK(VLOOKUP($F164,#REF!,7,FALSE))))</formula1>
    </dataValidation>
    <dataValidation type="custom" errorStyle="information" showInputMessage="1" showErrorMessage="1" errorTitle="Invalid Entry" error="Your entry is invalid. This could be because you also entered a D3 allowance, you entered a number that is not 0 or 1, or the base type cannot take this allowance." sqref="L101:L198" xr:uid="{B1E6C27E-F27C-1047-9593-07F5877DCE55}">
      <formula1>AND(ISBLANK($M101),$L101&lt;2,NOT(ISBLANK(VLOOKUP($F101,#REF!,6,FALSE))))</formula1>
    </dataValidation>
    <dataValidation type="custom" errorStyle="information" allowBlank="1" showInputMessage="1" showErrorMessage="1" errorTitle="Invalid Entry" error="This entry is invalid. This could be because you entered a number that is not 0, 1, or 2, or your base type is not eligible for this allowance." sqref="J4:J163" xr:uid="{D1741D57-470C-F44A-87C3-347ED4760CA9}">
      <formula1>AND($J4&lt;=2,NOT(ISBLANK(VLOOKUP($F4,#REF!,4,FALSE))))</formula1>
    </dataValidation>
    <dataValidation type="custom" errorStyle="information" showInputMessage="1" showErrorMessage="1" errorTitle="Invalid Entry" error="Your entry is invalid. This could be because you also entered a D2 allowance, you entered a number that is not 0 or 1, or the base type is not eligible for this allowance." sqref="M101:M163" xr:uid="{3CC71A37-A356-7343-8E3A-5CAA0ECE303A}">
      <formula1>AND(ISBLANK($L101),$M101&lt;2,NOT(ISBLANK(VLOOKUP($F101,#REF!,7,FALSE))))</formula1>
    </dataValidation>
    <dataValidation type="whole" errorStyle="information" allowBlank="1" showInputMessage="1" showErrorMessage="1" errorTitle="Invalid Entry" error="Valid entries are blank, 0, or 1, and you cannot take the AP allowance and the RTG allowance at the same time." sqref="AD4:AD100" xr:uid="{288BF55D-A4B0-004D-A751-556CF6564A86}">
      <formula1>0</formula1>
      <formula2>1</formula2>
    </dataValidation>
    <dataValidation type="whole" errorStyle="information" allowBlank="1" showInputMessage="1" showErrorMessage="1" errorTitle="Invalid Entry" error="Valid entries are blank, and a whole number between 0 and 10" sqref="AC4:AC100" xr:uid="{8549B123-2C56-2046-988D-B30B8CD4F061}">
      <formula1>0</formula1>
      <formula2>10</formula2>
    </dataValidation>
    <dataValidation type="whole" errorStyle="information" allowBlank="1" showInputMessage="1" showErrorMessage="1" errorTitle="Invalid Entry" error="Valid entries are blank, or a number between 0 and 10" sqref="Y4:Y100" xr:uid="{30792DE2-8270-F441-93B6-FDE300B39525}">
      <formula1>0</formula1>
      <formula2>2</formula2>
    </dataValidation>
    <dataValidation type="whole" errorStyle="information" allowBlank="1" showInputMessage="1" showErrorMessage="1" errorTitle="Invalid Entry" error="Valid entries are blank, and a whole number between 0 and 5" sqref="X4:X100" xr:uid="{03886B99-7747-EA4F-BA40-B668A0D6578D}">
      <formula1>0</formula1>
      <formula2>2</formula2>
    </dataValidation>
    <dataValidation type="custom" errorStyle="information" showInputMessage="1" showErrorMessage="1" errorTitle="Your entry is invalid" error="This could be because you have taken the S-DVR allowance or you entered a number other than 0 or 1." sqref="S4:S100" xr:uid="{45D36682-1D13-C44D-9676-8FA1F934232A}">
      <formula1>AND(OR(ISBLANK(R4),R4=0),S4&lt;2)</formula1>
    </dataValidation>
    <dataValidation type="custom" errorStyle="information" showInputMessage="1" showErrorMessage="1" errorTitle="Your entry is invalid" error="This could be because you have taken the Multi-room allowance, or you entered a number that is not 0 or 1." sqref="R4:R100" xr:uid="{4CAA7A61-399A-EC45-A7FF-E3A223690791}">
      <formula1>AND(OR(ISBLANK(S4),S4=0),R4&lt;2)</formula1>
    </dataValidation>
    <dataValidation type="custom" errorStyle="information" showInputMessage="1" showErrorMessage="1" errorTitle="Invalid Entry" error="Your entry is invalid. This could be because you also have taken a Multi-room allowance, or you entered a number that is not 0 or 1." sqref="P4:P100" xr:uid="{CDB571FD-B20B-934B-8E92-56FCD8718130}">
      <formula1>AND(OR(ISBLANK($S4),$S4=0),$P4&lt;2)</formula1>
    </dataValidation>
    <dataValidation type="whole" errorStyle="information" showInputMessage="1" showErrorMessage="1" errorTitle="Invalid Entry" error="Valid entries are blank, 0, 1, or 2" sqref="L4:L100" xr:uid="{4EF9A7A4-D8D0-334C-8627-0B0E85BA7C50}">
      <formula1>0</formula1>
      <formula2>2</formula2>
    </dataValidation>
    <dataValidation type="whole" errorStyle="information" allowBlank="1" showInputMessage="1" showErrorMessage="1" errorTitle="Invalid Entry" error="Valid entries are blank, 0, and 1" sqref="X101:AA103 R101:S103 N101:P103 AC101:AH103 I4:I100 K4:K103 Q4:Q103 AF4:AH100 T4:T103 V4:V103 U101:U103" xr:uid="{D81F8DD7-04F5-1B43-A6CB-85435C412078}">
      <formula1>0</formula1>
      <formula2>1</formula2>
    </dataValidation>
    <dataValidation type="whole" errorStyle="information" allowBlank="1" showInputMessage="1" showErrorMessage="1" errorTitle="Invalid Entry" error="Valid entries are blank, or a whole number from  0 to 10" sqref="Z4:Z103" xr:uid="{399B3804-08B9-3448-9649-5FAAAC6A3E02}">
      <formula1>0</formula1>
      <formula2>10</formula2>
    </dataValidation>
    <dataValidation type="whole" errorStyle="information" allowBlank="1" showInputMessage="1" showErrorMessage="1" errorTitle="Invalid Entr" error="Valid entries are blank, 0, and 1" sqref="AB101:AB103" xr:uid="{AE9A0A6E-87E7-124A-8D92-0E47A3493BA6}">
      <formula1>0</formula1>
      <formula2>1</formula2>
    </dataValidation>
    <dataValidation type="decimal" errorStyle="information" allowBlank="1" showInputMessage="1" showErrorMessage="1" errorTitle="Invalid Value" error="Enter a (whole or decimal) number between 0 and 4" sqref="G4:H103" xr:uid="{EFDFCAB3-962B-204A-801B-99B3FB94541E}">
      <formula1>0</formula1>
      <formula2>4</formula2>
    </dataValidation>
    <dataValidation type="list" allowBlank="1" showInputMessage="1" showErrorMessage="1" sqref="E4:E103" xr:uid="{691E3861-5D61-E545-A8BB-4BC36DF35065}">
      <formula1>"DVR, Non-DVR, Thin Client, Multi-Service Gateway, Cable DTA"</formula1>
    </dataValidation>
    <dataValidation type="whole" errorStyle="information" allowBlank="1" showInputMessage="1" showErrorMessage="1" errorTitle="Invalid Entry" error="Valid entries are blank, and a whole number between 0 and 5" sqref="Y4:Z103 X101:X103 W4:W103" xr:uid="{26DEEF30-2C3C-594D-9C51-A4463E29D091}">
      <formula1>0</formula1>
      <formula2>5</formula2>
    </dataValidation>
    <dataValidation type="list" allowBlank="1" showInputMessage="1" showErrorMessage="1" sqref="F101:F103" xr:uid="{24C49E8A-F211-B045-9641-83B6766A4AF9}">
      <formula1>BaseType_T2</formula1>
    </dataValidation>
    <dataValidation type="whole" errorStyle="information" allowBlank="1" showInputMessage="1" showErrorMessage="1" errorTitle="Invalid Entry" error="Valid entries are blank, 0, 1, and 2" sqref="I101:I103 X4:Y100 AA4:AB100 U4:U100" xr:uid="{307BD4F4-45E9-7B45-AD4F-8D1EF3CE4AE8}">
      <formula1>0</formula1>
      <formula2>2</formula2>
    </dataValidation>
    <dataValidation type="whole" errorStyle="information" allowBlank="1" showInputMessage="1" showErrorMessage="1" errorTitle="Invalid Entry" error="Valid entries are blank, or a whole number from 0 to 10" sqref="Y101:Y103" xr:uid="{DC73297F-6600-C846-A4C9-45E0FE9CE801}">
      <formula1>0</formula1>
      <formula2>10</formula2>
    </dataValidation>
    <dataValidation type="whole" errorStyle="information" allowBlank="1" showInputMessage="1" showErrorMessage="1" errorTitle="Invalid Entry" error="Valid entries are blank and a whole number between 0 and 10" sqref="Z4:Z100" xr:uid="{1AF10282-CBE9-034F-8533-D22CCED57E77}">
      <formula1>0</formula1>
      <formula2>10</formula2>
    </dataValidation>
    <dataValidation type="list" allowBlank="1" showInputMessage="1" showErrorMessage="1" sqref="AS4:AS100" xr:uid="{6D8F080B-F533-FA4E-8DFC-7E053C519ADF}">
      <formula1>IF(AND($F4="IP",$E4="Non-DVR"),YesList,NoList)</formula1>
    </dataValidation>
    <dataValidation type="list" allowBlank="1" showInputMessage="1" showErrorMessage="1" sqref="F4:F100" xr:uid="{B1D056E7-D95C-0649-8570-2C6CF31AB960}">
      <formula1>BaseType_4</formula1>
    </dataValidation>
    <dataValidation type="custom" errorStyle="information" allowBlank="1" showInputMessage="1" showErrorMessage="1" errorTitle="Invalid Entry" error="This entry is invalid.  You cannot take the RTG allowance and the AP allowance.  Valid entries are blank, 0, and 1." sqref="AE4:AE100" xr:uid="{9419C3FD-F0E5-DC4C-93A3-006FD1AC45D2}">
      <formula1>AND(OR($AD4=0,ISBLANK($AD4)),$AE4&lt;2,NOT(ISBLANK(VLOOKUP($F4,#REF!,25,FALSE))))</formula1>
    </dataValidation>
    <dataValidation type="custom" errorStyle="information" allowBlank="1" showErrorMessage="1" errorTitle="Invalid Entry" error="Valid entries are blank, 0 or 1" sqref="AD4:AD100" xr:uid="{510FA0DF-88BB-124C-BFAD-96707A54583C}">
      <formula1>AND(NOT(ISBLANK($AE4)),$AD4&lt;2,NOT(ISBLANK(VLOOKUP($F4,#REF!,24,FALSE))))</formula1>
    </dataValidation>
    <dataValidation type="custom" errorStyle="information" showInputMessage="1" showErrorMessage="1" errorTitle="Invalid Entry" error="Your entry is invalid.  This could be because you have taken a RTG allowance, or you entered a number greater than 1." sqref="AD4:AD100" xr:uid="{E61B65C9-E383-854C-83DF-25F3A78F195B}">
      <formula1>AND(OR($AE4=0,ISBLANK($AE4)),$AD4&lt;2,NOT(ISBLANK(VLOOKUP($F4,#REF!,24,FALSE))))</formula1>
    </dataValidation>
    <dataValidation type="custom" errorStyle="information" showInputMessage="1" showErrorMessage="1" errorTitle="Invalid Entry" error="Your entry is invalid. This could be because you did not enter a 1 in the D3 column, or you entered a number that is greater than 6." sqref="O4:O100" xr:uid="{DB4C1D27-5C9C-B74C-97DF-88E49A239862}">
      <formula1>AND(NOT(ISBLANK($N4)),$O4&lt;7,NOT(ISBLANK(VLOOKUP($F4,#REF!,9,FALSE))))</formula1>
    </dataValidation>
    <dataValidation type="custom" errorStyle="information" showInputMessage="1" showErrorMessage="1" errorTitle="Invalid Entry" error="Your entry is invalid. This could be because you also entered a D3 allowance, you entered a number that is not 0 or 1, or the base type cannot take this allowance." sqref="M4:M100" xr:uid="{21D23979-DF43-E749-9A0D-7EBB625D7A52}">
      <formula1>AND(ISBLANK($N4),$M4&lt;2,NOT(ISBLANK(VLOOKUP($F4,#REF!,7,FALSE))))</formula1>
    </dataValidation>
    <dataValidation type="custom" errorStyle="information" showInputMessage="1" showErrorMessage="1" errorTitle="Invalid Entry" error="Your entry is invalid. This could be because you also entered a D2 allowance, you entered a number that is not 0 or 1, or the base type is not eligible for this allowance." sqref="N4:N100" xr:uid="{CB31AE26-1F59-1147-82C3-2C252C89FFE5}">
      <formula1>AND(ISBLANK($M4),$N4&lt;2,NOT(ISBLANK(VLOOKUP($F4,#REF!,8,FALSE))))</formula1>
    </dataValidation>
  </dataValidations>
  <pageMargins left="0.7" right="0.7" top="0.75" bottom="0.75" header="0.3" footer="0.3"/>
  <pageSetup orientation="portrait" verticalDpi="0"/>
  <ignoredErrors>
    <ignoredError sqref="AS4:AS10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E100"/>
  <sheetViews>
    <sheetView workbookViewId="0">
      <selection activeCell="D2" sqref="D2:E2"/>
    </sheetView>
  </sheetViews>
  <sheetFormatPr baseColWidth="10" defaultRowHeight="16" x14ac:dyDescent="0.2"/>
  <cols>
    <col min="1" max="1" width="21.5" customWidth="1"/>
    <col min="2" max="2" width="32.5" customWidth="1"/>
  </cols>
  <sheetData>
    <row r="1" spans="1:5" ht="19" x14ac:dyDescent="0.25">
      <c r="A1" s="142" t="s">
        <v>130</v>
      </c>
      <c r="B1" s="143"/>
      <c r="C1" s="143"/>
      <c r="D1" s="143"/>
      <c r="E1" s="143"/>
    </row>
    <row r="2" spans="1:5" ht="33" customHeight="1" x14ac:dyDescent="0.2">
      <c r="A2" s="144" t="s">
        <v>131</v>
      </c>
      <c r="B2" s="145"/>
      <c r="C2" s="146"/>
      <c r="D2" s="147"/>
      <c r="E2" s="148"/>
    </row>
    <row r="4" spans="1:5" ht="51" x14ac:dyDescent="0.2">
      <c r="A4" s="44" t="s">
        <v>132</v>
      </c>
      <c r="B4" s="44" t="s">
        <v>133</v>
      </c>
      <c r="C4" s="45" t="s">
        <v>134</v>
      </c>
      <c r="D4" s="45" t="s">
        <v>135</v>
      </c>
      <c r="E4" s="45" t="s">
        <v>136</v>
      </c>
    </row>
    <row r="5" spans="1:5" x14ac:dyDescent="0.2">
      <c r="A5" s="8"/>
      <c r="B5" s="8"/>
      <c r="C5" s="8"/>
      <c r="D5" s="8"/>
      <c r="E5" s="8"/>
    </row>
    <row r="6" spans="1:5" x14ac:dyDescent="0.2">
      <c r="A6" s="8"/>
      <c r="B6" s="8"/>
      <c r="C6" s="8"/>
      <c r="D6" s="8"/>
      <c r="E6" s="8"/>
    </row>
    <row r="7" spans="1:5" x14ac:dyDescent="0.2">
      <c r="A7" s="8"/>
      <c r="B7" s="8"/>
      <c r="C7" s="8"/>
      <c r="D7" s="8"/>
      <c r="E7" s="8"/>
    </row>
    <row r="8" spans="1:5" x14ac:dyDescent="0.2">
      <c r="A8" s="8"/>
      <c r="B8" s="8"/>
      <c r="C8" s="8"/>
      <c r="D8" s="8"/>
      <c r="E8" s="8"/>
    </row>
    <row r="9" spans="1:5" x14ac:dyDescent="0.2">
      <c r="A9" s="8"/>
      <c r="B9" s="8"/>
      <c r="C9" s="8"/>
      <c r="D9" s="8"/>
      <c r="E9" s="8"/>
    </row>
    <row r="10" spans="1:5" x14ac:dyDescent="0.2">
      <c r="A10" s="8"/>
      <c r="B10" s="8"/>
      <c r="C10" s="8"/>
      <c r="D10" s="8"/>
      <c r="E10" s="8"/>
    </row>
    <row r="11" spans="1:5" x14ac:dyDescent="0.2">
      <c r="A11" s="8"/>
      <c r="B11" s="8"/>
      <c r="C11" s="8"/>
      <c r="D11" s="8"/>
      <c r="E11" s="8"/>
    </row>
    <row r="12" spans="1:5" x14ac:dyDescent="0.2">
      <c r="A12" s="8"/>
      <c r="B12" s="8"/>
      <c r="C12" s="8"/>
      <c r="D12" s="8"/>
      <c r="E12" s="8"/>
    </row>
    <row r="13" spans="1:5" x14ac:dyDescent="0.2">
      <c r="A13" s="8"/>
      <c r="B13" s="8"/>
      <c r="C13" s="8"/>
      <c r="D13" s="8"/>
      <c r="E13" s="8"/>
    </row>
    <row r="14" spans="1:5" x14ac:dyDescent="0.2">
      <c r="A14" s="8"/>
      <c r="B14" s="8"/>
      <c r="C14" s="8"/>
      <c r="D14" s="8"/>
      <c r="E14" s="8"/>
    </row>
    <row r="15" spans="1:5" x14ac:dyDescent="0.2">
      <c r="A15" s="8"/>
      <c r="B15" s="8"/>
      <c r="C15" s="8"/>
      <c r="D15" s="8"/>
      <c r="E15" s="8"/>
    </row>
    <row r="16" spans="1:5" x14ac:dyDescent="0.2">
      <c r="A16" s="8"/>
      <c r="B16" s="8"/>
      <c r="C16" s="8"/>
      <c r="D16" s="8"/>
      <c r="E16" s="8"/>
    </row>
    <row r="17" spans="1:5" x14ac:dyDescent="0.2">
      <c r="A17" s="8"/>
      <c r="B17" s="8"/>
      <c r="C17" s="8"/>
      <c r="D17" s="8"/>
      <c r="E17" s="8"/>
    </row>
    <row r="18" spans="1:5" x14ac:dyDescent="0.2">
      <c r="A18" s="8"/>
      <c r="B18" s="8"/>
      <c r="C18" s="8"/>
      <c r="D18" s="8"/>
      <c r="E18" s="8"/>
    </row>
    <row r="19" spans="1:5" x14ac:dyDescent="0.2">
      <c r="A19" s="8"/>
      <c r="B19" s="8"/>
      <c r="C19" s="8"/>
      <c r="D19" s="8"/>
      <c r="E19" s="8"/>
    </row>
    <row r="20" spans="1:5" x14ac:dyDescent="0.2">
      <c r="A20" s="8"/>
      <c r="B20" s="8"/>
      <c r="C20" s="8"/>
      <c r="D20" s="8"/>
      <c r="E20" s="8"/>
    </row>
    <row r="21" spans="1:5" x14ac:dyDescent="0.2">
      <c r="A21" s="8"/>
      <c r="B21" s="8"/>
      <c r="C21" s="8"/>
      <c r="D21" s="8"/>
      <c r="E21" s="8"/>
    </row>
    <row r="22" spans="1:5" x14ac:dyDescent="0.2">
      <c r="A22" s="8"/>
      <c r="B22" s="8"/>
      <c r="C22" s="8"/>
      <c r="D22" s="8"/>
      <c r="E22" s="8"/>
    </row>
    <row r="23" spans="1:5" x14ac:dyDescent="0.2">
      <c r="A23" s="8"/>
      <c r="B23" s="8"/>
      <c r="C23" s="8"/>
      <c r="D23" s="8"/>
      <c r="E23" s="8"/>
    </row>
    <row r="24" spans="1:5" x14ac:dyDescent="0.2">
      <c r="A24" s="8"/>
      <c r="B24" s="8"/>
      <c r="C24" s="8"/>
      <c r="D24" s="8"/>
      <c r="E24" s="8"/>
    </row>
    <row r="25" spans="1:5" x14ac:dyDescent="0.2">
      <c r="A25" s="8"/>
      <c r="B25" s="8"/>
      <c r="C25" s="8"/>
      <c r="D25" s="8"/>
      <c r="E25" s="8"/>
    </row>
    <row r="26" spans="1:5" x14ac:dyDescent="0.2">
      <c r="A26" s="8"/>
      <c r="B26" s="8"/>
      <c r="C26" s="8"/>
      <c r="D26" s="8"/>
      <c r="E26" s="8"/>
    </row>
    <row r="27" spans="1:5" x14ac:dyDescent="0.2">
      <c r="A27" s="8"/>
      <c r="B27" s="8"/>
      <c r="C27" s="8"/>
      <c r="D27" s="8"/>
      <c r="E27" s="8"/>
    </row>
    <row r="28" spans="1:5" x14ac:dyDescent="0.2">
      <c r="A28" s="8"/>
      <c r="B28" s="8"/>
      <c r="C28" s="8"/>
      <c r="D28" s="8"/>
      <c r="E28" s="8"/>
    </row>
    <row r="29" spans="1:5" x14ac:dyDescent="0.2">
      <c r="A29" s="8"/>
      <c r="B29" s="8"/>
      <c r="C29" s="8"/>
      <c r="D29" s="8"/>
      <c r="E29" s="8"/>
    </row>
    <row r="30" spans="1:5" x14ac:dyDescent="0.2">
      <c r="A30" s="8"/>
      <c r="B30" s="8"/>
      <c r="C30" s="8"/>
      <c r="D30" s="8"/>
      <c r="E30" s="8"/>
    </row>
    <row r="31" spans="1:5" x14ac:dyDescent="0.2">
      <c r="A31" s="8"/>
      <c r="B31" s="8"/>
      <c r="C31" s="8"/>
      <c r="D31" s="8"/>
      <c r="E31" s="8"/>
    </row>
    <row r="32" spans="1:5" x14ac:dyDescent="0.2">
      <c r="A32" s="8"/>
      <c r="B32" s="8"/>
      <c r="C32" s="8"/>
      <c r="D32" s="8"/>
      <c r="E32" s="8"/>
    </row>
    <row r="33" spans="1:5" x14ac:dyDescent="0.2">
      <c r="A33" s="8"/>
      <c r="B33" s="8"/>
      <c r="C33" s="8"/>
      <c r="D33" s="8"/>
      <c r="E33" s="8"/>
    </row>
    <row r="34" spans="1:5" x14ac:dyDescent="0.2">
      <c r="A34" s="8"/>
      <c r="B34" s="8"/>
      <c r="C34" s="8"/>
      <c r="D34" s="8"/>
      <c r="E34" s="8"/>
    </row>
    <row r="35" spans="1:5" x14ac:dyDescent="0.2">
      <c r="A35" s="8"/>
      <c r="B35" s="8"/>
      <c r="C35" s="8"/>
      <c r="D35" s="8"/>
      <c r="E35" s="8"/>
    </row>
    <row r="36" spans="1:5" x14ac:dyDescent="0.2">
      <c r="A36" s="8"/>
      <c r="B36" s="8"/>
      <c r="C36" s="8"/>
      <c r="D36" s="8"/>
      <c r="E36" s="8"/>
    </row>
    <row r="37" spans="1:5" x14ac:dyDescent="0.2">
      <c r="A37" s="8"/>
      <c r="B37" s="8"/>
      <c r="C37" s="8"/>
      <c r="D37" s="8"/>
      <c r="E37" s="8"/>
    </row>
    <row r="38" spans="1:5" x14ac:dyDescent="0.2">
      <c r="A38" s="8"/>
      <c r="B38" s="8"/>
      <c r="C38" s="8"/>
      <c r="D38" s="8"/>
      <c r="E38" s="8"/>
    </row>
    <row r="39" spans="1:5" x14ac:dyDescent="0.2">
      <c r="A39" s="8"/>
      <c r="B39" s="8"/>
      <c r="C39" s="8"/>
      <c r="D39" s="8"/>
      <c r="E39" s="8"/>
    </row>
    <row r="40" spans="1:5" x14ac:dyDescent="0.2">
      <c r="A40" s="8"/>
      <c r="B40" s="8"/>
      <c r="C40" s="8"/>
      <c r="D40" s="8"/>
      <c r="E40" s="8"/>
    </row>
    <row r="41" spans="1:5" x14ac:dyDescent="0.2">
      <c r="A41" s="8"/>
      <c r="B41" s="8"/>
      <c r="C41" s="8"/>
      <c r="D41" s="8"/>
      <c r="E41" s="8"/>
    </row>
    <row r="42" spans="1:5" x14ac:dyDescent="0.2">
      <c r="A42" s="8"/>
      <c r="B42" s="8"/>
      <c r="C42" s="8"/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/>
      <c r="B44" s="8"/>
      <c r="C44" s="8"/>
      <c r="D44" s="8"/>
      <c r="E44" s="8"/>
    </row>
    <row r="45" spans="1:5" x14ac:dyDescent="0.2">
      <c r="A45" s="8"/>
      <c r="B45" s="8"/>
      <c r="C45" s="8"/>
      <c r="D45" s="8"/>
      <c r="E45" s="8"/>
    </row>
    <row r="46" spans="1:5" x14ac:dyDescent="0.2">
      <c r="A46" s="8"/>
      <c r="B46" s="8"/>
      <c r="C46" s="8"/>
      <c r="D46" s="8"/>
      <c r="E46" s="8"/>
    </row>
    <row r="47" spans="1:5" x14ac:dyDescent="0.2">
      <c r="A47" s="8"/>
      <c r="B47" s="8"/>
      <c r="C47" s="8"/>
      <c r="D47" s="8"/>
      <c r="E47" s="8"/>
    </row>
    <row r="48" spans="1:5" x14ac:dyDescent="0.2">
      <c r="A48" s="8"/>
      <c r="B48" s="8"/>
      <c r="C48" s="8"/>
      <c r="D48" s="8"/>
      <c r="E48" s="8"/>
    </row>
    <row r="49" spans="1:5" x14ac:dyDescent="0.2">
      <c r="A49" s="8"/>
      <c r="B49" s="8"/>
      <c r="C49" s="8"/>
      <c r="D49" s="8"/>
      <c r="E49" s="8"/>
    </row>
    <row r="50" spans="1:5" x14ac:dyDescent="0.2">
      <c r="A50" s="8"/>
      <c r="B50" s="8"/>
      <c r="C50" s="8"/>
      <c r="D50" s="8"/>
      <c r="E50" s="8"/>
    </row>
    <row r="51" spans="1:5" x14ac:dyDescent="0.2">
      <c r="A51" s="8"/>
      <c r="B51" s="8"/>
      <c r="C51" s="8"/>
      <c r="D51" s="8"/>
      <c r="E51" s="8"/>
    </row>
    <row r="52" spans="1:5" x14ac:dyDescent="0.2">
      <c r="A52" s="8"/>
      <c r="B52" s="8"/>
      <c r="C52" s="8"/>
      <c r="D52" s="8"/>
      <c r="E52" s="8"/>
    </row>
    <row r="53" spans="1:5" x14ac:dyDescent="0.2">
      <c r="A53" s="8"/>
      <c r="B53" s="8"/>
      <c r="C53" s="8"/>
      <c r="D53" s="8"/>
      <c r="E53" s="8"/>
    </row>
    <row r="54" spans="1:5" x14ac:dyDescent="0.2">
      <c r="A54" s="8"/>
      <c r="B54" s="8"/>
      <c r="C54" s="8"/>
      <c r="D54" s="8"/>
      <c r="E54" s="8"/>
    </row>
    <row r="55" spans="1:5" x14ac:dyDescent="0.2">
      <c r="A55" s="8"/>
      <c r="B55" s="8"/>
      <c r="C55" s="8"/>
      <c r="D55" s="8"/>
      <c r="E55" s="8"/>
    </row>
    <row r="56" spans="1:5" x14ac:dyDescent="0.2">
      <c r="A56" s="8"/>
      <c r="B56" s="8"/>
      <c r="C56" s="8"/>
      <c r="D56" s="8"/>
      <c r="E56" s="8"/>
    </row>
    <row r="57" spans="1:5" x14ac:dyDescent="0.2">
      <c r="A57" s="8"/>
      <c r="B57" s="8"/>
      <c r="C57" s="8"/>
      <c r="D57" s="8"/>
      <c r="E57" s="8"/>
    </row>
    <row r="58" spans="1:5" x14ac:dyDescent="0.2">
      <c r="A58" s="8"/>
      <c r="B58" s="8"/>
      <c r="C58" s="8"/>
      <c r="D58" s="8"/>
      <c r="E58" s="8"/>
    </row>
    <row r="59" spans="1:5" x14ac:dyDescent="0.2">
      <c r="A59" s="8"/>
      <c r="B59" s="8"/>
      <c r="C59" s="8"/>
      <c r="D59" s="8"/>
      <c r="E59" s="8"/>
    </row>
    <row r="60" spans="1:5" x14ac:dyDescent="0.2">
      <c r="A60" s="8"/>
      <c r="B60" s="8"/>
      <c r="C60" s="8"/>
      <c r="D60" s="8"/>
      <c r="E60" s="8"/>
    </row>
    <row r="61" spans="1:5" x14ac:dyDescent="0.2">
      <c r="A61" s="8"/>
      <c r="B61" s="8"/>
      <c r="C61" s="8"/>
      <c r="D61" s="8"/>
      <c r="E61" s="8"/>
    </row>
    <row r="62" spans="1:5" x14ac:dyDescent="0.2">
      <c r="A62" s="8"/>
      <c r="B62" s="8"/>
      <c r="C62" s="8"/>
      <c r="D62" s="8"/>
      <c r="E62" s="8"/>
    </row>
    <row r="63" spans="1:5" x14ac:dyDescent="0.2">
      <c r="A63" s="8"/>
      <c r="B63" s="8"/>
      <c r="C63" s="8"/>
      <c r="D63" s="8"/>
      <c r="E63" s="8"/>
    </row>
    <row r="64" spans="1:5" x14ac:dyDescent="0.2">
      <c r="A64" s="8"/>
      <c r="B64" s="8"/>
      <c r="C64" s="8"/>
      <c r="D64" s="8"/>
      <c r="E64" s="8"/>
    </row>
    <row r="65" spans="1:5" x14ac:dyDescent="0.2">
      <c r="A65" s="8"/>
      <c r="B65" s="8"/>
      <c r="C65" s="8"/>
      <c r="D65" s="8"/>
      <c r="E65" s="8"/>
    </row>
    <row r="66" spans="1:5" x14ac:dyDescent="0.2">
      <c r="A66" s="8"/>
      <c r="B66" s="8"/>
      <c r="C66" s="8"/>
      <c r="D66" s="8"/>
      <c r="E66" s="8"/>
    </row>
    <row r="67" spans="1:5" x14ac:dyDescent="0.2">
      <c r="A67" s="8"/>
      <c r="B67" s="8"/>
      <c r="C67" s="8"/>
      <c r="D67" s="8"/>
      <c r="E67" s="8"/>
    </row>
    <row r="68" spans="1:5" x14ac:dyDescent="0.2">
      <c r="A68" s="8"/>
      <c r="B68" s="8"/>
      <c r="C68" s="8"/>
      <c r="D68" s="8"/>
      <c r="E68" s="8"/>
    </row>
    <row r="69" spans="1:5" x14ac:dyDescent="0.2">
      <c r="A69" s="8"/>
      <c r="B69" s="8"/>
      <c r="C69" s="8"/>
      <c r="D69" s="8"/>
      <c r="E69" s="8"/>
    </row>
    <row r="70" spans="1:5" x14ac:dyDescent="0.2">
      <c r="A70" s="8"/>
      <c r="B70" s="8"/>
      <c r="C70" s="8"/>
      <c r="D70" s="8"/>
      <c r="E70" s="8"/>
    </row>
    <row r="71" spans="1:5" x14ac:dyDescent="0.2">
      <c r="A71" s="8"/>
      <c r="B71" s="8"/>
      <c r="C71" s="8"/>
      <c r="D71" s="8"/>
      <c r="E71" s="8"/>
    </row>
    <row r="72" spans="1:5" x14ac:dyDescent="0.2">
      <c r="A72" s="8"/>
      <c r="B72" s="8"/>
      <c r="C72" s="8"/>
      <c r="D72" s="8"/>
      <c r="E72" s="8"/>
    </row>
    <row r="73" spans="1:5" x14ac:dyDescent="0.2">
      <c r="A73" s="8"/>
      <c r="B73" s="8"/>
      <c r="C73" s="8"/>
      <c r="D73" s="8"/>
      <c r="E73" s="8"/>
    </row>
    <row r="74" spans="1:5" x14ac:dyDescent="0.2">
      <c r="A74" s="8"/>
      <c r="B74" s="8"/>
      <c r="C74" s="8"/>
      <c r="D74" s="8"/>
      <c r="E74" s="8"/>
    </row>
    <row r="75" spans="1:5" x14ac:dyDescent="0.2">
      <c r="A75" s="8"/>
      <c r="B75" s="8"/>
      <c r="C75" s="8"/>
      <c r="D75" s="8"/>
      <c r="E75" s="8"/>
    </row>
    <row r="76" spans="1:5" x14ac:dyDescent="0.2">
      <c r="A76" s="8"/>
      <c r="B76" s="8"/>
      <c r="C76" s="8"/>
      <c r="D76" s="8"/>
      <c r="E76" s="8"/>
    </row>
    <row r="77" spans="1:5" x14ac:dyDescent="0.2">
      <c r="A77" s="8"/>
      <c r="B77" s="8"/>
      <c r="C77" s="8"/>
      <c r="D77" s="8"/>
      <c r="E77" s="8"/>
    </row>
    <row r="78" spans="1:5" x14ac:dyDescent="0.2">
      <c r="A78" s="8"/>
      <c r="B78" s="8"/>
      <c r="C78" s="8"/>
      <c r="D78" s="8"/>
      <c r="E78" s="8"/>
    </row>
    <row r="79" spans="1:5" x14ac:dyDescent="0.2">
      <c r="A79" s="8"/>
      <c r="B79" s="8"/>
      <c r="C79" s="8"/>
      <c r="D79" s="8"/>
      <c r="E79" s="8"/>
    </row>
    <row r="80" spans="1:5" x14ac:dyDescent="0.2">
      <c r="A80" s="8"/>
      <c r="B80" s="8"/>
      <c r="C80" s="8"/>
      <c r="D80" s="8"/>
      <c r="E80" s="8"/>
    </row>
    <row r="81" spans="1:5" x14ac:dyDescent="0.2">
      <c r="A81" s="8"/>
      <c r="B81" s="8"/>
      <c r="C81" s="8"/>
      <c r="D81" s="8"/>
      <c r="E81" s="8"/>
    </row>
    <row r="82" spans="1:5" x14ac:dyDescent="0.2">
      <c r="A82" s="8"/>
      <c r="B82" s="8"/>
      <c r="C82" s="8"/>
      <c r="D82" s="8"/>
      <c r="E82" s="8"/>
    </row>
    <row r="83" spans="1:5" x14ac:dyDescent="0.2">
      <c r="A83" s="8"/>
      <c r="B83" s="8"/>
      <c r="C83" s="8"/>
      <c r="D83" s="8"/>
      <c r="E83" s="8"/>
    </row>
    <row r="84" spans="1:5" x14ac:dyDescent="0.2">
      <c r="A84" s="8"/>
      <c r="B84" s="8"/>
      <c r="C84" s="8"/>
      <c r="D84" s="8"/>
      <c r="E84" s="8"/>
    </row>
    <row r="85" spans="1:5" x14ac:dyDescent="0.2">
      <c r="A85" s="8"/>
      <c r="B85" s="8"/>
      <c r="C85" s="8"/>
      <c r="D85" s="8"/>
      <c r="E85" s="8"/>
    </row>
    <row r="86" spans="1:5" x14ac:dyDescent="0.2">
      <c r="A86" s="8"/>
      <c r="B86" s="8"/>
      <c r="C86" s="8"/>
      <c r="D86" s="8"/>
      <c r="E86" s="8"/>
    </row>
    <row r="87" spans="1:5" x14ac:dyDescent="0.2">
      <c r="A87" s="8"/>
      <c r="B87" s="8"/>
      <c r="C87" s="8"/>
      <c r="D87" s="8"/>
      <c r="E87" s="8"/>
    </row>
    <row r="88" spans="1:5" x14ac:dyDescent="0.2">
      <c r="A88" s="8"/>
      <c r="B88" s="8"/>
      <c r="C88" s="8"/>
      <c r="D88" s="8"/>
      <c r="E88" s="8"/>
    </row>
    <row r="89" spans="1:5" x14ac:dyDescent="0.2">
      <c r="A89" s="8"/>
      <c r="B89" s="8"/>
      <c r="C89" s="8"/>
      <c r="D89" s="8"/>
      <c r="E89" s="8"/>
    </row>
    <row r="90" spans="1:5" x14ac:dyDescent="0.2">
      <c r="A90" s="8"/>
      <c r="B90" s="8"/>
      <c r="C90" s="8"/>
      <c r="D90" s="8"/>
      <c r="E90" s="8"/>
    </row>
    <row r="91" spans="1:5" x14ac:dyDescent="0.2">
      <c r="A91" s="8"/>
      <c r="B91" s="8"/>
      <c r="C91" s="8"/>
      <c r="D91" s="8"/>
      <c r="E91" s="8"/>
    </row>
    <row r="92" spans="1:5" x14ac:dyDescent="0.2">
      <c r="A92" s="8"/>
      <c r="B92" s="8"/>
      <c r="C92" s="8"/>
      <c r="D92" s="8"/>
      <c r="E92" s="8"/>
    </row>
    <row r="93" spans="1:5" x14ac:dyDescent="0.2">
      <c r="A93" s="8"/>
      <c r="B93" s="8"/>
      <c r="C93" s="8"/>
      <c r="D93" s="8"/>
      <c r="E93" s="8"/>
    </row>
    <row r="94" spans="1:5" x14ac:dyDescent="0.2">
      <c r="A94" s="8"/>
      <c r="B94" s="8"/>
      <c r="C94" s="8"/>
      <c r="D94" s="8"/>
      <c r="E94" s="8"/>
    </row>
    <row r="95" spans="1:5" x14ac:dyDescent="0.2">
      <c r="A95" s="8"/>
      <c r="B95" s="8"/>
      <c r="C95" s="8"/>
      <c r="D95" s="8"/>
      <c r="E95" s="8"/>
    </row>
    <row r="96" spans="1:5" x14ac:dyDescent="0.2">
      <c r="A96" s="8"/>
      <c r="B96" s="8"/>
      <c r="C96" s="8"/>
      <c r="D96" s="8"/>
      <c r="E96" s="8"/>
    </row>
    <row r="97" spans="1:5" x14ac:dyDescent="0.2">
      <c r="A97" s="8"/>
      <c r="B97" s="8"/>
      <c r="C97" s="8"/>
      <c r="D97" s="8"/>
      <c r="E97" s="8"/>
    </row>
    <row r="98" spans="1:5" x14ac:dyDescent="0.2">
      <c r="A98" s="8"/>
      <c r="B98" s="8"/>
      <c r="C98" s="8"/>
      <c r="D98" s="8"/>
      <c r="E98" s="8"/>
    </row>
    <row r="99" spans="1:5" x14ac:dyDescent="0.2">
      <c r="A99" s="8"/>
      <c r="B99" s="8"/>
      <c r="C99" s="8"/>
      <c r="D99" s="8"/>
      <c r="E99" s="8"/>
    </row>
    <row r="100" spans="1:5" x14ac:dyDescent="0.2">
      <c r="A100" s="8"/>
      <c r="B100" s="8"/>
      <c r="C100" s="8"/>
      <c r="D100" s="8"/>
      <c r="E100" s="8"/>
    </row>
  </sheetData>
  <sheetProtection algorithmName="SHA-512" hashValue="YvMqEbKnAGNTgp6nniEemHbNTiMa0kcovcWgHROXzw9Ax4vmbx1kbzOVHfX5RMPfBKFthoAlRb6IS9MqpickZA==" saltValue="7MZVYyGrcVvKUb4c4KYxsQ==" spinCount="100000" sheet="1" objects="1" scenarios="1" formatCells="0" formatColumns="0" formatRows="0"/>
  <mergeCells count="3">
    <mergeCell ref="A1:E1"/>
    <mergeCell ref="A2:C2"/>
    <mergeCell ref="D2:E2"/>
  </mergeCells>
  <dataValidations count="1">
    <dataValidation type="list" allowBlank="1" showInputMessage="1" showErrorMessage="1" sqref="C5:E100" xr:uid="{00000000-0002-0000-0300-000000000000}">
      <formula1>"Yes,No"</formula1>
    </dataValidation>
  </dataValidation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5CAC253-475D-B849-8740-291E3C914933}">
          <x14:formula1>
            <xm:f>'App Platforms'!$A$3:$A$25</xm:f>
          </x14:formula1>
          <xm:sqref>A5:A100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A770-60F3-924D-BCA2-C7A0ED2E8680}">
  <sheetPr>
    <outlinePr summaryRight="0"/>
  </sheetPr>
  <dimension ref="A1:BD259"/>
  <sheetViews>
    <sheetView zoomScale="130" zoomScaleNormal="130" workbookViewId="0">
      <pane ySplit="3" topLeftCell="A4" activePane="bottomLeft" state="frozen"/>
      <selection sqref="A1:F1"/>
      <selection pane="bottomLeft" activeCell="AU4" sqref="AU4"/>
    </sheetView>
  </sheetViews>
  <sheetFormatPr baseColWidth="10" defaultColWidth="8.1640625" defaultRowHeight="15" x14ac:dyDescent="0.2"/>
  <cols>
    <col min="1" max="1" width="23.33203125" style="14" customWidth="1"/>
    <col min="2" max="2" width="9.1640625" style="14" customWidth="1"/>
    <col min="3" max="3" width="8.6640625" style="14" customWidth="1"/>
    <col min="4" max="4" width="10" style="14" bestFit="1" customWidth="1"/>
    <col min="5" max="5" width="8.5" style="12" bestFit="1" customWidth="1"/>
    <col min="6" max="6" width="8.83203125" style="13" bestFit="1" customWidth="1"/>
    <col min="7" max="14" width="3.5" style="14" bestFit="1" customWidth="1"/>
    <col min="15" max="15" width="3.5" style="14" customWidth="1"/>
    <col min="16" max="30" width="3.5" style="14" bestFit="1" customWidth="1"/>
    <col min="31" max="34" width="3.5" style="14" customWidth="1"/>
    <col min="35" max="35" width="6" style="17" customWidth="1"/>
    <col min="36" max="36" width="10" style="17" customWidth="1"/>
    <col min="37" max="37" width="9.6640625" style="17" customWidth="1"/>
    <col min="38" max="38" width="8.83203125" style="15" customWidth="1"/>
    <col min="39" max="40" width="6" style="15" customWidth="1"/>
    <col min="41" max="41" width="9.6640625" style="15" customWidth="1"/>
    <col min="42" max="46" width="11.5" style="17" customWidth="1"/>
    <col min="47" max="47" width="9.6640625" style="17" customWidth="1"/>
    <col min="48" max="48" width="7.33203125" style="16" customWidth="1"/>
    <col min="49" max="49" width="8.6640625" style="17" customWidth="1"/>
    <col min="50" max="50" width="9.1640625" style="17" customWidth="1"/>
    <col min="51" max="51" width="27.1640625" style="18" customWidth="1"/>
    <col min="52" max="52" width="43.5" style="19" bestFit="1" customWidth="1"/>
    <col min="53" max="53" width="40.5" style="19" customWidth="1"/>
    <col min="54" max="16384" width="8.1640625" style="20"/>
  </cols>
  <sheetData>
    <row r="1" spans="1:53" s="48" customFormat="1" ht="19" x14ac:dyDescent="0.25">
      <c r="A1" s="110" t="s">
        <v>178</v>
      </c>
      <c r="B1" s="111"/>
      <c r="C1" s="112"/>
      <c r="D1" s="111"/>
      <c r="E1" s="113"/>
      <c r="F1" s="114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1"/>
      <c r="AW1" s="115"/>
      <c r="AX1" s="115"/>
      <c r="AY1" s="116"/>
      <c r="AZ1" s="47"/>
      <c r="BA1" s="47"/>
    </row>
    <row r="2" spans="1:53" ht="22" customHeight="1" x14ac:dyDescent="0.2">
      <c r="A2" s="149"/>
      <c r="B2" s="149"/>
      <c r="C2" s="149"/>
      <c r="D2" s="149"/>
      <c r="E2" s="149"/>
      <c r="F2" s="149"/>
      <c r="G2" s="149"/>
      <c r="H2" s="149"/>
      <c r="I2" s="16">
        <f>VLOOKUP(I3,'Tier 4 Allowances'!$B$14:$C$39,2,FALSE)</f>
        <v>8</v>
      </c>
      <c r="J2" s="16">
        <f>VLOOKUP(J3,'Tier 4 Allowances'!$B$14:$C$39,2,FALSE)</f>
        <v>10</v>
      </c>
      <c r="K2" s="16">
        <f>VLOOKUP(K3,'Tier 4 Allowances'!$B$14:$C$39,2,FALSE)</f>
        <v>15</v>
      </c>
      <c r="L2" s="16">
        <f>VLOOKUP(L3,'Tier 4 Allowances'!$B$14:$C$39,2,FALSE)</f>
        <v>10</v>
      </c>
      <c r="M2" s="16">
        <f>VLOOKUP(M3,'Tier 4 Allowances'!$B$14:$C$39,2,FALSE)</f>
        <v>20</v>
      </c>
      <c r="N2" s="16">
        <f>VLOOKUP(N3,'Tier 4 Allowances'!$B$14:$C$39,2,FALSE)</f>
        <v>40</v>
      </c>
      <c r="O2" s="16">
        <f>VLOOKUP(O3,'Tier 4 Allowances'!$B$14:$C$39,2,FALSE)</f>
        <v>11</v>
      </c>
      <c r="P2" s="16">
        <f>VLOOKUP(P3,'Tier 4 Allowances'!$B$14:$C$39,2,FALSE)</f>
        <v>10</v>
      </c>
      <c r="Q2" s="16">
        <f>VLOOKUP(Q3,'Tier 4 Allowances'!$B$14:$C$39,2,FALSE)</f>
        <v>12</v>
      </c>
      <c r="R2" s="16">
        <f>VLOOKUP(R3,'Tier 4 Allowances'!$B$14:$C$39,2,FALSE)</f>
        <v>20</v>
      </c>
      <c r="S2" s="16">
        <f>VLOOKUP(S3,'Tier 4 Allowances'!$B$14:$C$39,2,FALSE)</f>
        <v>20</v>
      </c>
      <c r="T2" s="16">
        <f>VLOOKUP(T3,'Tier 4 Allowances'!$B$14:$C$39,2,FALSE)</f>
        <v>8</v>
      </c>
      <c r="U2" s="16">
        <f>VLOOKUP(U3,'Tier 4 Allowances'!$B$14:$C$39,2,FALSE)</f>
        <v>8</v>
      </c>
      <c r="V2" s="16">
        <f>VLOOKUP(V3,'Tier 4 Allowances'!$B$14:$C$39,2,FALSE)</f>
        <v>13</v>
      </c>
      <c r="W2" s="16">
        <f>VLOOKUP(W3,'Tier 4 Allowances'!$B$14:$C$39,2,FALSE)</f>
        <v>5</v>
      </c>
      <c r="X2" s="16">
        <f>VLOOKUP(X3,'Tier 4 Allowances'!$B$14:$C$39,2,FALSE)</f>
        <v>9</v>
      </c>
      <c r="Y2" s="16">
        <f>VLOOKUP(Y3,'Tier 4 Allowances'!$B$14:$C$39,2,FALSE)</f>
        <v>16</v>
      </c>
      <c r="Z2" s="16">
        <f>VLOOKUP(Z3,'Tier 4 Allowances'!$B$14:$C$39,2,FALSE)</f>
        <v>3</v>
      </c>
      <c r="AA2" s="16">
        <f>VLOOKUP(AA3,'Tier 4 Allowances'!$B$14:$C$39,2,FALSE)</f>
        <v>10</v>
      </c>
      <c r="AB2" s="16">
        <f>VLOOKUP(AB3,'Tier 4 Allowances'!$B$14:$C$39,2,FALSE)</f>
        <v>20</v>
      </c>
      <c r="AC2" s="16">
        <f>VLOOKUP(AC3,'Tier 4 Allowances'!$B$14:$C$39,2,FALSE)</f>
        <v>3</v>
      </c>
      <c r="AD2" s="16">
        <f>VLOOKUP(AD3,'Tier 4 Allowances'!$B$14:$C$39,2,FALSE)</f>
        <v>8</v>
      </c>
      <c r="AE2" s="16">
        <f>VLOOKUP(AE3,'Tier 4 Allowances'!$B$14:$C$39,2,FALSE)</f>
        <v>27</v>
      </c>
      <c r="AF2" s="16">
        <f>VLOOKUP(AF3,'Tier 4 Allowances'!$B$14:$C$39,2,FALSE)</f>
        <v>10</v>
      </c>
      <c r="AG2" s="16">
        <f>VLOOKUP(AG3,'Tier 4 Allowances'!$B$14:$C$39,2,FALSE)</f>
        <v>5</v>
      </c>
      <c r="AH2" s="16">
        <f>VLOOKUP(AH3,'Tier 4 Allowances'!$B$14:$C$39,2,FALSE)</f>
        <v>4</v>
      </c>
    </row>
    <row r="3" spans="1:53" s="28" customFormat="1" ht="82" customHeight="1" x14ac:dyDescent="0.2">
      <c r="A3" s="21" t="s">
        <v>0</v>
      </c>
      <c r="B3" s="22" t="s">
        <v>1</v>
      </c>
      <c r="C3" s="22" t="s">
        <v>2</v>
      </c>
      <c r="D3" s="22" t="s">
        <v>29</v>
      </c>
      <c r="E3" s="22" t="s">
        <v>3</v>
      </c>
      <c r="F3" s="22" t="s">
        <v>4</v>
      </c>
      <c r="G3" s="39" t="s">
        <v>78</v>
      </c>
      <c r="H3" s="39" t="s">
        <v>76</v>
      </c>
      <c r="I3" s="40" t="str">
        <f>'Tier 4 Allowances'!B14</f>
        <v>Adv Video-A</v>
      </c>
      <c r="J3" s="40" t="str">
        <f>'Tier 4 Allowances'!B15</f>
        <v>CableCARD</v>
      </c>
      <c r="K3" s="40" t="str">
        <f>'Tier 4 Allowances'!B16</f>
        <v>DVR</v>
      </c>
      <c r="L3" s="40" t="str">
        <f>'Tier 4 Allowances'!B17</f>
        <v>DVR-A</v>
      </c>
      <c r="M3" s="40" t="str">
        <f>'Tier 4 Allowances'!B18</f>
        <v>D2</v>
      </c>
      <c r="N3" s="40" t="str">
        <f>'Tier 4 Allowances'!B19</f>
        <v>D3</v>
      </c>
      <c r="O3" s="40" t="str">
        <f>'Tier 4 Allowances'!B20</f>
        <v>D3 above 8x4</v>
      </c>
      <c r="P3" s="40" t="str">
        <f>'Tier 4 Allowances'!B21</f>
        <v>HNI</v>
      </c>
      <c r="Q3" s="40" t="str">
        <f>'Tier 4 Allowances'!B22</f>
        <v>M-HNI</v>
      </c>
      <c r="R3" s="40" t="str">
        <f>'Tier 4 Allowances'!B23</f>
        <v>S-DVR</v>
      </c>
      <c r="S3" s="40" t="str">
        <f>'Tier 4 Allowances'!B24</f>
        <v>Multi-room</v>
      </c>
      <c r="T3" s="40" t="str">
        <f>'Tier 4 Allowances'!B25</f>
        <v>MS</v>
      </c>
      <c r="U3" s="40" t="str">
        <f>'Tier 4 Allowances'!B26</f>
        <v>MS-A</v>
      </c>
      <c r="V3" s="40" t="str">
        <f>'Tier 4 Allowances'!B27</f>
        <v>XCD</v>
      </c>
      <c r="W3" s="40" t="str">
        <f>'Tier 4 Allowances'!B28</f>
        <v>XCD-A</v>
      </c>
      <c r="X3" s="40" t="str">
        <f>'Tier 4 Allowances'!B29</f>
        <v>WiFi (n) LP</v>
      </c>
      <c r="Y3" s="40" t="str">
        <f>'Tier 4 Allowances'!B30</f>
        <v>WiFi (ac) LP</v>
      </c>
      <c r="Z3" s="40" t="str">
        <f>'Tier 4 Allowances'!B31</f>
        <v>WiFi Addl LP</v>
      </c>
      <c r="AA3" s="40" t="str">
        <f>'Tier 4 Allowances'!B32</f>
        <v>WiFi (n) HP</v>
      </c>
      <c r="AB3" s="40" t="str">
        <f>'Tier 4 Allowances'!B33</f>
        <v>WiFi (ac) HP</v>
      </c>
      <c r="AC3" s="40" t="str">
        <f>'Tier 4 Allowances'!B34</f>
        <v>WiFi Addl HP</v>
      </c>
      <c r="AD3" s="40" t="str">
        <f>'Tier 4 Allowances'!B35</f>
        <v>AP</v>
      </c>
      <c r="AE3" s="40" t="str">
        <f>'Tier 4 Allowances'!B36</f>
        <v>RTG</v>
      </c>
      <c r="AF3" s="40" t="str">
        <f>'Tier 4 Allowances'!B37</f>
        <v>HEVP</v>
      </c>
      <c r="AG3" s="40" t="str">
        <f>'Tier 4 Allowances'!B38</f>
        <v>UHD-4</v>
      </c>
      <c r="AH3" s="40" t="str">
        <f>'Tier 4 Allowances'!B39</f>
        <v>TELE</v>
      </c>
      <c r="AI3" s="50" t="s">
        <v>90</v>
      </c>
      <c r="AJ3" s="26" t="s">
        <v>183</v>
      </c>
      <c r="AK3" s="26" t="s">
        <v>185</v>
      </c>
      <c r="AL3" s="24" t="s">
        <v>48</v>
      </c>
      <c r="AM3" s="24" t="s">
        <v>5</v>
      </c>
      <c r="AN3" s="24" t="s">
        <v>6</v>
      </c>
      <c r="AO3" s="24" t="s">
        <v>7</v>
      </c>
      <c r="AP3" s="26" t="s">
        <v>77</v>
      </c>
      <c r="AQ3" s="25" t="s">
        <v>49</v>
      </c>
      <c r="AR3" s="25" t="s">
        <v>30</v>
      </c>
      <c r="AS3" s="25" t="s">
        <v>31</v>
      </c>
      <c r="AT3" s="25" t="s">
        <v>32</v>
      </c>
      <c r="AU3" s="26" t="s">
        <v>47</v>
      </c>
      <c r="AV3" s="23" t="s">
        <v>180</v>
      </c>
      <c r="AW3" s="26" t="s">
        <v>89</v>
      </c>
      <c r="AX3" s="26" t="s">
        <v>128</v>
      </c>
      <c r="AY3" s="27" t="s">
        <v>182</v>
      </c>
      <c r="BA3" s="29"/>
    </row>
    <row r="4" spans="1:53" ht="16" x14ac:dyDescent="0.2">
      <c r="A4" s="16" t="str">
        <f>IF(ISBLANK('STB Models Tier 4'!A4),"",'STB Models Tier 4'!A4)</f>
        <v/>
      </c>
      <c r="B4" s="16" t="str">
        <f>IF(ISBLANK('STB Models Tier 4'!B4),"",'STB Models Tier 4'!B4)</f>
        <v/>
      </c>
      <c r="C4" s="16" t="str">
        <f>IF(ISBLANK('STB Models Tier 4'!C4),"",'STB Models Tier 4'!C4)</f>
        <v/>
      </c>
      <c r="D4" s="16" t="str">
        <f>IF(ISBLANK('STB Models Tier 4'!D4),"",'STB Models Tier 4'!D4)</f>
        <v/>
      </c>
      <c r="E4" s="16" t="str">
        <f>IF(ISBLANK('STB Models Tier 4'!E4),"",'STB Models Tier 4'!E4)</f>
        <v/>
      </c>
      <c r="F4" s="16" t="str">
        <f>IF(ISBLANK('STB Models Tier 4'!F4),"",'STB Models Tier 4'!F4)</f>
        <v/>
      </c>
      <c r="G4" s="16" t="str">
        <f>IF(ISBLANK('STB Models Tier 4'!G4),"",'STB Models Tier 4'!G4)</f>
        <v/>
      </c>
      <c r="H4" s="16" t="str">
        <f>IF(ISBLANK('STB Models Tier 4'!H4),"",'STB Models Tier 4'!H4)</f>
        <v/>
      </c>
      <c r="I4" s="16" t="str">
        <f>IF(AND(NOT(ISBLANK('STB Models Tier 4'!I4)),NOT(ISBLANK(VLOOKUP($F4,'Tier 4 Allowances'!$A$2:$AB$6,3,FALSE))),'STB Models Tier 4'!I4&lt;2), 'STB Models Tier 4'!I4*$I$2,"")</f>
        <v/>
      </c>
      <c r="J4" s="16" t="str">
        <f>IF(AND(NOT(ISBLANK('STB Models Tier 4'!J4)),NOT(ISBLANK(VLOOKUP($F4,'Tier 4 Allowances'!$A$2:$AB$6,4,FALSE))),'STB Models Tier 4'!J4&lt;3), 'STB Models Tier 4'!J4*$J$2,"")</f>
        <v/>
      </c>
      <c r="K4" s="16" t="str">
        <f>IF(AND(NOT(ISBLANK('STB Models Tier 4'!K4)),NOT(ISBLANK(VLOOKUP($F4,'Tier 4 Allowances'!$A$2:$AB$6,5,FALSE))),'STB Models Tier 4'!K4&lt;2), 'STB Models Tier 4'!K4*$K$2,"")</f>
        <v/>
      </c>
      <c r="L4" s="16" t="str">
        <f>IF(AND(NOT(ISBLANK('STB Models Tier 4'!L4)),NOT(ISBLANK(VLOOKUP($F4,'Tier 4 Allowances'!$A$2:$AB$6,6,FALSE))),'STB Models Tier 4'!L4&lt;3), 'STB Models Tier 4'!L4*$L$2,"")</f>
        <v/>
      </c>
      <c r="M4" s="16" t="str">
        <f>IF(AND(NOT(ISBLANK('STB Models Tier 4'!M4)),OR(ISBLANK('STB Models Tier 4'!N4),'STB Models Tier 4'!N4=0),NOT(ISBLANK(VLOOKUP($F4,'Tier 4 Allowances'!$A$2:$AB$6,7,FALSE))),'STB Models Tier 4'!M4&lt;2), 'STB Models Tier 4'!M4*$M$2,"")</f>
        <v/>
      </c>
      <c r="N4" s="16" t="str">
        <f>IF(AND(NOT(ISBLANK('STB Models Tier 4'!N4)),NOT(ISBLANK(VLOOKUP($F4,'Tier 4 Allowances'!$A$2:$AB$6,8,FALSE))),'STB Models Tier 4'!N4&lt;2), 'STB Models Tier 4'!N4*$N$2,"")</f>
        <v/>
      </c>
      <c r="O4" s="16" t="str">
        <f>IF(AND(NOT(ISBLANK('STB Models Tier 4'!O4)),NOT(ISBLANK(VLOOKUP($F4,'Tier 4 Allowances'!$A$2:$AB$6,9,FALSE))),'STB Models Tier 4'!O4&lt;7), 'STB Models Tier 4'!O4*$O$2,"")</f>
        <v/>
      </c>
      <c r="P4" s="16" t="str">
        <f>IF(AND(NOT(ISBLANK('STB Models Tier 4'!P4)),OR(ISBLANK('STB Models Tier 4'!S4),'STB Models Tier 4'!S4=0),NOT(ISBLANK(VLOOKUP($F4,'Tier 4 Allowances'!$A$2:$AB$6,10,FALSE))),'STB Models Tier 4'!P4&lt;2), 'STB Models Tier 4'!P4*$P$2,"")</f>
        <v/>
      </c>
      <c r="Q4" s="16" t="str">
        <f>IF(AND(NOT(ISBLANK('STB Models Tier 4'!Q4)),NOT(ISBLANK(VLOOKUP($F4,'Tier 4 Allowances'!$A$2:$AB$6,11,FALSE))),'STB Models Tier 4'!Q4&lt;2), 'STB Models Tier 4'!Q4*$Q$2,"")</f>
        <v/>
      </c>
      <c r="R4" s="16" t="str">
        <f>IF(AND(NOT(ISBLANK('STB Models Tier 4'!R4)),OR(ISBLANK('STB Models Tier 4'!S4),'STB Models Tier 4'!S4=0),NOT(ISBLANK(VLOOKUP($F4,'Tier 4 Allowances'!$A$2:$AB$6,12,FALSE))),'STB Models Tier 4'!R4&lt;2), 'STB Models Tier 4'!R4*$R$2,"")</f>
        <v/>
      </c>
      <c r="S4" s="16" t="str">
        <f>IF(AND(NOT(ISBLANK('STB Models Tier 4'!S4)),NOT(ISBLANK(VLOOKUP($F4,'Tier 4 Allowances'!$A$2:$AB$6,13,FALSE))),'STB Models Tier 4'!S4&lt;2), 'STB Models Tier 4'!S4*$S$2,"")</f>
        <v/>
      </c>
      <c r="T4" s="16" t="str">
        <f>IF(AND(NOT(ISBLANK('STB Models Tier 4'!T4)),NOT(ISBLANK(VLOOKUP($F4,'Tier 4 Allowances'!$A$2:$AB$6,14,FALSE))),'STB Models Tier 4'!T4&lt;2), 'STB Models Tier 4'!T4*$T$2,"")</f>
        <v/>
      </c>
      <c r="U4" s="16" t="str">
        <f>IF(AND(NOT(ISBLANK('STB Models Tier 4'!U4)),NOT(ISBLANK(VLOOKUP($F4,'Tier 4 Allowances'!$A$2:$AB$6,15,FALSE))),'STB Models Tier 4'!U4&lt;3), 'STB Models Tier 4'!U4*$U$2,"")</f>
        <v/>
      </c>
      <c r="V4" s="16" t="str">
        <f>IF(AND(NOT(ISBLANK('STB Models Tier 4'!V4)),NOT(ISBLANK(VLOOKUP($F4,'Tier 4 Allowances'!$A$2:$AB$6,16,FALSE))),'STB Models Tier 4'!V4&lt;2), 'STB Models Tier 4'!V4*$V$2,"")</f>
        <v/>
      </c>
      <c r="W4" s="16" t="str">
        <f>IF(AND(NOT(ISBLANK('STB Models Tier 4'!W4)),NOT(ISBLANK(VLOOKUP($F4,'Tier 4 Allowances'!$A$2:$AB$6,17,FALSE))),'STB Models Tier 4'!W4&lt;6), 'STB Models Tier 4'!W4*$W$2,"")</f>
        <v/>
      </c>
      <c r="X4" s="16" t="str">
        <f>IF(AND(NOT(ISBLANK('STB Models Tier 4'!X4)),NOT(ISBLANK(VLOOKUP($F4,'Tier 4 Allowances'!$A$2:$AB$6,18,FALSE))),'STB Models Tier 4'!X4&lt;3), 'STB Models Tier 4'!X4*$X$2,"")</f>
        <v/>
      </c>
      <c r="Y4" s="16" t="str">
        <f>IF(AND(NOT(ISBLANK('STB Models Tier 4'!Y4)),NOT(ISBLANK(VLOOKUP($F4,'Tier 4 Allowances'!$A$2:$AB$6,19,FALSE))),'STB Models Tier 4'!Y4&lt;3), 'STB Models Tier 4'!Y4*$Y$2,"")</f>
        <v/>
      </c>
      <c r="Z4" s="16" t="str">
        <f>IF(AND(NOT(ISBLANK('STB Models Tier 4'!Z4)),NOT(ISBLANK(VLOOKUP($F4,'Tier 4 Allowances'!$A$2:$AB$6,20,FALSE))),'STB Models Tier 4'!Z4&lt;11), 'STB Models Tier 4'!Z4*$Z$2,"")</f>
        <v/>
      </c>
      <c r="AA4" s="16" t="str">
        <f>IF(AND(NOT(ISBLANK('STB Models Tier 4'!AA4)),NOT(ISBLANK(VLOOKUP($F4,'Tier 4 Allowances'!$A$2:$AB$6,21,FALSE))),'STB Models Tier 4'!AA4&lt;3), 'STB Models Tier 4'!AA4*$AA$2,"")</f>
        <v/>
      </c>
      <c r="AB4" s="16" t="str">
        <f>IF(AND(NOT(ISBLANK('STB Models Tier 4'!AB4)),NOT(ISBLANK(VLOOKUP($F4,'Tier 4 Allowances'!$A$2:$AB$6,22,FALSE))),'STB Models Tier 4'!AB4&lt;3), 'STB Models Tier 4'!AB4*$AB$2,"")</f>
        <v/>
      </c>
      <c r="AC4" s="16" t="str">
        <f>IF(AND(NOT(ISBLANK('STB Models Tier 4'!AC4)),NOT(ISBLANK(VLOOKUP($F4,'Tier 4 Allowances'!$A$2:$AB$6,23,FALSE))),'STB Models Tier 4'!AC4&lt;11), 'STB Models Tier 4'!AC4*$AC$2,"")</f>
        <v/>
      </c>
      <c r="AD4" s="16" t="str">
        <f>IF(AND(NOT(ISBLANK('STB Models Tier 4'!AD4)),NOT(ISBLANK(VLOOKUP($F4,'Tier 4 Allowances'!$A$2:$AB$6,24,FALSE))),'STB Models Tier 4'!AD4&lt;2), 'STB Models Tier 4'!AD4*$AD$2,"")</f>
        <v/>
      </c>
      <c r="AE4" s="16" t="str">
        <f>IF(AND(NOT(ISBLANK('STB Models Tier 4'!AE4)),NOT(ISBLANK(VLOOKUP($F4,'Tier 4 Allowances'!$A$2:$AB$6,25,FALSE))),'STB Models Tier 4'!AE4&lt;2,OR(ISBLANK('STB Models Tier 4'!AD4),'STB Models Tier 4'!AD4=0),OR(ISBLANK('STB Models Tier 4'!$O4),'STB Models Tier 4'!$O4=0)), 'STB Models Tier 4'!AE4*$AE$2,"")</f>
        <v/>
      </c>
      <c r="AF4" s="16" t="str">
        <f>IF(AND(NOT(ISBLANK('STB Models Tier 4'!AF4)),NOT(ISBLANK(VLOOKUP($F4,'Tier 4 Allowances'!$A$2:$AB$6,26,FALSE))),'STB Models Tier 4'!AF4&lt;2), 'STB Models Tier 4'!AF4*$AF$2,"")</f>
        <v/>
      </c>
      <c r="AG4" s="16" t="str">
        <f>IF(AND(NOT(ISBLANK('STB Models Tier 4'!AG4)),NOT(ISBLANK(VLOOKUP($F4,'Tier 4 Allowances'!$A$2:$AB$6,27,FALSE))),'STB Models Tier 4'!AG4&lt;2), 'STB Models Tier 4'!AG4*$AG$2,"")</f>
        <v/>
      </c>
      <c r="AH4" s="16" t="str">
        <f>IF(AND(NOT(ISBLANK('STB Models Tier 4'!AH4)),NOT(ISBLANK(VLOOKUP($F4,'Tier 4 Allowances'!$A$2:$AB$6,28,FALSE))),'STB Models Tier 4'!AH4&lt;2), 'STB Models Tier 4'!AH4*$AH$2,"")</f>
        <v/>
      </c>
      <c r="AI4" s="37" t="str">
        <f>IF(ISBLANK('STB Models Tier 4'!AI4),"",'STB Models Tier 4'!AI4)</f>
        <v/>
      </c>
      <c r="AJ4" s="37">
        <f>IF(AND('STB Models Tier 4'!AS4="Yes",P4=$P$2,NOT(Q4=$Q$2)),-10,0)</f>
        <v>0</v>
      </c>
      <c r="AK4" s="37">
        <f>IF(AND('STB Models Tier 4'!AS4="Yes",AF4=$AF$2),-5,0)</f>
        <v>0</v>
      </c>
      <c r="AL4" s="17" t="str">
        <f>IF(ISBLANK('STB Models Tier 4'!AJ4),"",'STB Models Tier 4'!AJ4)</f>
        <v/>
      </c>
      <c r="AM4" s="17" t="str">
        <f>IF(ISBLANK('STB Models Tier 4'!AK4),"",'STB Models Tier 4'!AK4)</f>
        <v/>
      </c>
      <c r="AN4" s="17" t="str">
        <f>IF(ISBLANK('STB Models Tier 4'!AL4),"",'STB Models Tier 4'!AL4)</f>
        <v/>
      </c>
      <c r="AO4" s="17" t="str">
        <f>IF(ISBLANK('STB Models Tier 4'!AM4),"",'STB Models Tier 4'!AM4)</f>
        <v/>
      </c>
      <c r="AP4" s="17" t="str">
        <f>IF(ISBLANK('STB Models Tier 4'!AN4),"",'STB Models Tier 4'!AN4)</f>
        <v/>
      </c>
      <c r="AQ4" s="17" t="str">
        <f>IF(ISBLANK('STB Models Tier 4'!F4),"",IF(ISBLANK('STB Models Tier 4'!G4), 14, 7-(4-$G4)/2))</f>
        <v/>
      </c>
      <c r="AR4" s="17" t="str">
        <f>IF(ISBLANK('STB Models Tier 4'!F4),"",IF(ISBLANK('STB Models Tier 4'!H4),10,(10-H4)))</f>
        <v/>
      </c>
      <c r="AS4" s="17" t="str">
        <f>IF(ISBLANK('STB Models Tier 4'!F4),"",IF(ISBLANK('STB Models Tier 4'!G4),0,7+(4-G4)/2))</f>
        <v/>
      </c>
      <c r="AT4" s="17" t="str">
        <f>IF(ISBLANK('STB Models Tier 4'!F4),"",'STB Models Tier 4'!H4)</f>
        <v/>
      </c>
      <c r="AU4" s="17" t="str">
        <f>IF(ISBLANK('STB Models Tier 4'!F4),"",(IF(OR(AND(NOT(ISBLANK('STB Models Tier 4'!G4)),ISBLANK('STB Models Tier 4'!AL4)),AND(NOT(ISBLANK('STB Models Tier 4'!H4)),ISBLANK('STB Models Tier 4'!AM4)),ISBLANK('STB Models Tier 4'!AK4)),"Incomplete",0.365*('STB Models Tier 4'!AJ4*AQ4+'STB Models Tier 4'!AK4*AR4+'STB Models Tier 4'!AL4*AS4+'STB Models Tier 4'!AM4*AT4))))</f>
        <v/>
      </c>
      <c r="AV4" s="16" t="str">
        <f>IF(ISBLANK('STB Models Tier 4'!F4),"",VLOOKUP(F4,'Tier 4 Allowances'!$A$2:$B$6,2,FALSE)+SUM($I4:$AH4)+AJ4+AK4)</f>
        <v/>
      </c>
      <c r="AW4" s="37" t="str">
        <f>IF(ISBLANK('STB Models Tier 4'!F4),"",AV4+'STB Models Tier 4'!AI4)</f>
        <v/>
      </c>
      <c r="AX4" s="37" t="str">
        <f>IF(ISBLANK('STB Models Tier 4'!AN4),"",IF('STB Models Tier 4'!AN4&gt;'Tier 4 Calculations'!AW4,"No","Yes"))</f>
        <v/>
      </c>
      <c r="AY4" s="51" t="str">
        <f>IF(ISBLANK('STB Models Tier 4'!AS4),"",'STB Models Tier 4'!AS4)</f>
        <v/>
      </c>
      <c r="AZ4" s="43"/>
    </row>
    <row r="5" spans="1:53" ht="16" x14ac:dyDescent="0.2">
      <c r="A5" s="16" t="str">
        <f>IF(ISBLANK('STB Models Tier 4'!A5),"",'STB Models Tier 4'!A5)</f>
        <v/>
      </c>
      <c r="B5" s="16" t="str">
        <f>IF(ISBLANK('STB Models Tier 4'!B5),"",'STB Models Tier 4'!B5)</f>
        <v/>
      </c>
      <c r="C5" s="16" t="str">
        <f>IF(ISBLANK('STB Models Tier 4'!C5),"",'STB Models Tier 4'!C5)</f>
        <v/>
      </c>
      <c r="D5" s="16" t="str">
        <f>IF(ISBLANK('STB Models Tier 4'!D5),"",'STB Models Tier 4'!D5)</f>
        <v/>
      </c>
      <c r="E5" s="16" t="str">
        <f>IF(ISBLANK('STB Models Tier 4'!E5),"",'STB Models Tier 4'!E5)</f>
        <v/>
      </c>
      <c r="F5" s="16" t="str">
        <f>IF(ISBLANK('STB Models Tier 4'!F5),"",'STB Models Tier 4'!F5)</f>
        <v/>
      </c>
      <c r="G5" s="16" t="str">
        <f>IF(ISBLANK('STB Models Tier 4'!G5),"",'STB Models Tier 4'!G5)</f>
        <v/>
      </c>
      <c r="H5" s="16" t="str">
        <f>IF(ISBLANK('STB Models Tier 4'!H5),"",'STB Models Tier 4'!H5)</f>
        <v/>
      </c>
      <c r="I5" s="16" t="str">
        <f>IF(AND(NOT(ISBLANK('STB Models Tier 4'!I5)),NOT(ISBLANK(VLOOKUP($F5,'Tier 4 Allowances'!$A$2:$AB$6,3,FALSE))),'STB Models Tier 4'!I5&lt;2), 'STB Models Tier 4'!I5*$I$2,"")</f>
        <v/>
      </c>
      <c r="J5" s="16" t="str">
        <f>IF(AND(NOT(ISBLANK('STB Models Tier 4'!J5)),NOT(ISBLANK(VLOOKUP($F5,'Tier 4 Allowances'!$A$2:$AB$6,4,FALSE))),'STB Models Tier 4'!J5&lt;3), 'STB Models Tier 4'!J5*$J$2,"")</f>
        <v/>
      </c>
      <c r="K5" s="16" t="str">
        <f>IF(AND(NOT(ISBLANK('STB Models Tier 4'!K5)),NOT(ISBLANK(VLOOKUP($F5,'Tier 4 Allowances'!$A$2:$AB$6,5,FALSE))),'STB Models Tier 4'!K5&lt;2), 'STB Models Tier 4'!K5*$K$2,"")</f>
        <v/>
      </c>
      <c r="L5" s="16" t="str">
        <f>IF(AND(NOT(ISBLANK('STB Models Tier 4'!L5)),NOT(ISBLANK(VLOOKUP($F5,'Tier 4 Allowances'!$A$2:$AB$6,6,FALSE))),'STB Models Tier 4'!L5&lt;3), 'STB Models Tier 4'!L5*$L$2,"")</f>
        <v/>
      </c>
      <c r="M5" s="16" t="str">
        <f>IF(AND(NOT(ISBLANK('STB Models Tier 4'!M5)),OR(ISBLANK('STB Models Tier 4'!N5),'STB Models Tier 4'!N5=0),NOT(ISBLANK(VLOOKUP($F5,'Tier 4 Allowances'!$A$2:$AB$6,7,FALSE))),'STB Models Tier 4'!M5&lt;2), 'STB Models Tier 4'!M5*$M$2,"")</f>
        <v/>
      </c>
      <c r="N5" s="16" t="str">
        <f>IF(AND(NOT(ISBLANK('STB Models Tier 4'!N5)),NOT(ISBLANK(VLOOKUP($F5,'Tier 4 Allowances'!$A$2:$AB$6,8,FALSE))),'STB Models Tier 4'!N5&lt;2), 'STB Models Tier 4'!N5*$N$2,"")</f>
        <v/>
      </c>
      <c r="O5" s="16" t="str">
        <f>IF(AND(NOT(ISBLANK('STB Models Tier 4'!O5)),NOT(ISBLANK(VLOOKUP($F5,'Tier 4 Allowances'!$A$2:$AB$6,9,FALSE))),'STB Models Tier 4'!O5&lt;7), 'STB Models Tier 4'!O5*$O$2,"")</f>
        <v/>
      </c>
      <c r="P5" s="16" t="str">
        <f>IF(AND(NOT(ISBLANK('STB Models Tier 4'!P5)),OR(ISBLANK('STB Models Tier 4'!S5),'STB Models Tier 4'!S5=0),NOT(ISBLANK(VLOOKUP($F5,'Tier 4 Allowances'!$A$2:$AB$6,10,FALSE))),'STB Models Tier 4'!P5&lt;2), 'STB Models Tier 4'!P5*$P$2,"")</f>
        <v/>
      </c>
      <c r="Q5" s="16" t="str">
        <f>IF(AND(NOT(ISBLANK('STB Models Tier 4'!Q5)),NOT(ISBLANK(VLOOKUP($F5,'Tier 4 Allowances'!$A$2:$AB$6,11,FALSE))),'STB Models Tier 4'!Q5&lt;2), 'STB Models Tier 4'!Q5*$Q$2,"")</f>
        <v/>
      </c>
      <c r="R5" s="16" t="str">
        <f>IF(AND(NOT(ISBLANK('STB Models Tier 4'!R5)),OR(ISBLANK('STB Models Tier 4'!S5),'STB Models Tier 4'!S5=0),NOT(ISBLANK(VLOOKUP($F5,'Tier 4 Allowances'!$A$2:$AB$6,12,FALSE))),'STB Models Tier 4'!R5&lt;2), 'STB Models Tier 4'!R5*$R$2,"")</f>
        <v/>
      </c>
      <c r="S5" s="16" t="str">
        <f>IF(AND(NOT(ISBLANK('STB Models Tier 4'!S5)),NOT(ISBLANK(VLOOKUP($F5,'Tier 4 Allowances'!$A$2:$AB$6,13,FALSE))),'STB Models Tier 4'!S5&lt;2), 'STB Models Tier 4'!S5*$S$2,"")</f>
        <v/>
      </c>
      <c r="T5" s="16" t="str">
        <f>IF(AND(NOT(ISBLANK('STB Models Tier 4'!T5)),NOT(ISBLANK(VLOOKUP($F5,'Tier 4 Allowances'!$A$2:$AB$6,14,FALSE))),'STB Models Tier 4'!T5&lt;2), 'STB Models Tier 4'!T5*$T$2,"")</f>
        <v/>
      </c>
      <c r="U5" s="16" t="str">
        <f>IF(AND(NOT(ISBLANK('STB Models Tier 4'!U5)),NOT(ISBLANK(VLOOKUP($F5,'Tier 4 Allowances'!$A$2:$AB$6,15,FALSE))),'STB Models Tier 4'!U5&lt;3), 'STB Models Tier 4'!U5*$U$2,"")</f>
        <v/>
      </c>
      <c r="V5" s="16" t="str">
        <f>IF(AND(NOT(ISBLANK('STB Models Tier 4'!V5)),NOT(ISBLANK(VLOOKUP($F5,'Tier 4 Allowances'!$A$2:$AB$6,16,FALSE))),'STB Models Tier 4'!V5&lt;2), 'STB Models Tier 4'!V5*$V$2,"")</f>
        <v/>
      </c>
      <c r="W5" s="16" t="str">
        <f>IF(AND(NOT(ISBLANK('STB Models Tier 4'!W5)),NOT(ISBLANK(VLOOKUP($F5,'Tier 4 Allowances'!$A$2:$AB$6,17,FALSE))),'STB Models Tier 4'!W5&lt;6), 'STB Models Tier 4'!W5*$W$2,"")</f>
        <v/>
      </c>
      <c r="X5" s="16" t="str">
        <f>IF(AND(NOT(ISBLANK('STB Models Tier 4'!X5)),NOT(ISBLANK(VLOOKUP($F5,'Tier 4 Allowances'!$A$2:$AB$6,18,FALSE))),'STB Models Tier 4'!X5&lt;3), 'STB Models Tier 4'!X5*$X$2,"")</f>
        <v/>
      </c>
      <c r="Y5" s="16" t="str">
        <f>IF(AND(NOT(ISBLANK('STB Models Tier 4'!Y5)),NOT(ISBLANK(VLOOKUP($F5,'Tier 4 Allowances'!$A$2:$AB$6,19,FALSE))),'STB Models Tier 4'!Y5&lt;3), 'STB Models Tier 4'!Y5*$Y$2,"")</f>
        <v/>
      </c>
      <c r="Z5" s="16" t="str">
        <f>IF(AND(NOT(ISBLANK('STB Models Tier 4'!Z5)),NOT(ISBLANK(VLOOKUP($F5,'Tier 4 Allowances'!$A$2:$AB$6,20,FALSE))),'STB Models Tier 4'!Z5&lt;11), 'STB Models Tier 4'!Z5*$Z$2,"")</f>
        <v/>
      </c>
      <c r="AA5" s="16" t="str">
        <f>IF(AND(NOT(ISBLANK('STB Models Tier 4'!AA5)),NOT(ISBLANK(VLOOKUP($F5,'Tier 4 Allowances'!$A$2:$AB$6,21,FALSE))),'STB Models Tier 4'!AA5&lt;3), 'STB Models Tier 4'!AA5*$AA$2,"")</f>
        <v/>
      </c>
      <c r="AB5" s="16" t="str">
        <f>IF(AND(NOT(ISBLANK('STB Models Tier 4'!AB5)),NOT(ISBLANK(VLOOKUP($F5,'Tier 4 Allowances'!$A$2:$AB$6,22,FALSE))),'STB Models Tier 4'!AB5&lt;3), 'STB Models Tier 4'!AB5*$AB$2,"")</f>
        <v/>
      </c>
      <c r="AC5" s="16" t="str">
        <f>IF(AND(NOT(ISBLANK('STB Models Tier 4'!AC5)),NOT(ISBLANK(VLOOKUP($F5,'Tier 4 Allowances'!$A$2:$AB$6,23,FALSE))),'STB Models Tier 4'!AC5&lt;11), 'STB Models Tier 4'!AC5*$AC$2,"")</f>
        <v/>
      </c>
      <c r="AD5" s="16" t="str">
        <f>IF(AND(NOT(ISBLANK('STB Models Tier 4'!AD5)),NOT(ISBLANK(VLOOKUP($F5,'Tier 4 Allowances'!$A$2:$AB$6,24,FALSE))),'STB Models Tier 4'!AD5&lt;2), 'STB Models Tier 4'!AD5*$AD$2,"")</f>
        <v/>
      </c>
      <c r="AE5" s="16" t="str">
        <f>IF(AND(NOT(ISBLANK('STB Models Tier 4'!AE5)),NOT(ISBLANK(VLOOKUP($F5,'Tier 4 Allowances'!$A$2:$AB$6,25,FALSE))),'STB Models Tier 4'!AE5&lt;2,OR(ISBLANK('STB Models Tier 4'!AD5),'STB Models Tier 4'!AD5=0),OR(ISBLANK('STB Models Tier 4'!$O5),'STB Models Tier 4'!$O5=0)), 'STB Models Tier 4'!AE5*$AE$2,"")</f>
        <v/>
      </c>
      <c r="AF5" s="16" t="str">
        <f>IF(AND(NOT(ISBLANK('STB Models Tier 4'!AF5)),NOT(ISBLANK(VLOOKUP($F5,'Tier 4 Allowances'!$A$2:$AB$6,26,FALSE))),'STB Models Tier 4'!AF5&lt;2), 'STB Models Tier 4'!AF5*$AF$2,"")</f>
        <v/>
      </c>
      <c r="AG5" s="16" t="str">
        <f>IF(AND(NOT(ISBLANK('STB Models Tier 4'!AG5)),NOT(ISBLANK(VLOOKUP($F5,'Tier 4 Allowances'!$A$2:$AB$6,27,FALSE))),'STB Models Tier 4'!AG5&lt;2), 'STB Models Tier 4'!AG5*$AG$2,"")</f>
        <v/>
      </c>
      <c r="AH5" s="16" t="str">
        <f>IF(AND(NOT(ISBLANK('STB Models Tier 4'!AH5)),NOT(ISBLANK(VLOOKUP($F5,'Tier 4 Allowances'!$A$2:$AB$6,28,FALSE))),'STB Models Tier 4'!AH5&lt;2), 'STB Models Tier 4'!AH5*$AH$2,"")</f>
        <v/>
      </c>
      <c r="AI5" s="37" t="str">
        <f>IF(ISBLANK('STB Models Tier 4'!AI5),"",'STB Models Tier 4'!AI5)</f>
        <v/>
      </c>
      <c r="AJ5" s="37">
        <f>IF(AND('STB Models Tier 4'!AS5="Yes",P5=$P$2,NOT(Q5=$Q$2)),-10,0)</f>
        <v>0</v>
      </c>
      <c r="AK5" s="37">
        <f>IF(AND('STB Models Tier 4'!AS5="Yes",AF5=$AF$2),-5,0)</f>
        <v>0</v>
      </c>
      <c r="AL5" s="17" t="str">
        <f>IF(ISBLANK('STB Models Tier 4'!AJ5),"",'STB Models Tier 4'!AJ5)</f>
        <v/>
      </c>
      <c r="AM5" s="17" t="str">
        <f>IF(ISBLANK('STB Models Tier 4'!AK5),"",'STB Models Tier 4'!AK5)</f>
        <v/>
      </c>
      <c r="AN5" s="17" t="str">
        <f>IF(ISBLANK('STB Models Tier 4'!AL5),"",'STB Models Tier 4'!AL5)</f>
        <v/>
      </c>
      <c r="AO5" s="17" t="str">
        <f>IF(ISBLANK('STB Models Tier 4'!AM5),"",'STB Models Tier 4'!AM5)</f>
        <v/>
      </c>
      <c r="AP5" s="17" t="str">
        <f>IF(ISBLANK('STB Models Tier 4'!AN5),"",'STB Models Tier 4'!AN5)</f>
        <v/>
      </c>
      <c r="AQ5" s="17" t="str">
        <f>IF(ISBLANK('STB Models Tier 4'!F5),"",IF(ISBLANK('STB Models Tier 4'!G5), 14, 7-(4-$G5)/2))</f>
        <v/>
      </c>
      <c r="AR5" s="17" t="str">
        <f>IF(ISBLANK('STB Models Tier 4'!F5),"",IF(ISBLANK('STB Models Tier 4'!H5),10,(10-H5)))</f>
        <v/>
      </c>
      <c r="AS5" s="17" t="str">
        <f>IF(ISBLANK('STB Models Tier 4'!F5),"",IF(ISBLANK('STB Models Tier 4'!G5),0,7+(4-G5)/2))</f>
        <v/>
      </c>
      <c r="AT5" s="17" t="str">
        <f>IF(ISBLANK('STB Models Tier 4'!F5),"",'STB Models Tier 4'!H5)</f>
        <v/>
      </c>
      <c r="AU5" s="17" t="str">
        <f>IF(ISBLANK('STB Models Tier 4'!F5),"",(IF(OR(AND(NOT(ISBLANK('STB Models Tier 4'!G5)),ISBLANK('STB Models Tier 4'!AL5)),AND(NOT(ISBLANK('STB Models Tier 4'!H5)),ISBLANK('STB Models Tier 4'!AM5)),ISBLANK('STB Models Tier 4'!AK5)),"Incomplete",0.365*('STB Models Tier 4'!AJ5*AQ5+'STB Models Tier 4'!AK5*AR5+'STB Models Tier 4'!AL5*AS5+'STB Models Tier 4'!AM5*AT5))))</f>
        <v/>
      </c>
      <c r="AV5" s="16" t="str">
        <f>IF(ISBLANK('STB Models Tier 4'!F5),"",VLOOKUP(F5,'Tier 4 Allowances'!$A$2:$B$6,2,FALSE)+SUM($I5:$AH5)+AJ5+AK5)</f>
        <v/>
      </c>
      <c r="AW5" s="37" t="str">
        <f>IF(ISBLANK('STB Models Tier 4'!F5),"",AV5+'STB Models Tier 4'!AI5)</f>
        <v/>
      </c>
      <c r="AX5" s="37" t="str">
        <f>IF(ISBLANK('STB Models Tier 4'!AN5),"",IF('STB Models Tier 4'!AN5&gt;'Tier 4 Calculations'!AW5,"No","Yes"))</f>
        <v/>
      </c>
      <c r="AY5" s="51" t="str">
        <f>IF(ISBLANK('STB Models Tier 4'!AS5),"",'STB Models Tier 4'!AS5)</f>
        <v/>
      </c>
      <c r="AZ5" s="43"/>
    </row>
    <row r="6" spans="1:53" ht="16" x14ac:dyDescent="0.2">
      <c r="A6" s="16" t="str">
        <f>IF(ISBLANK('STB Models Tier 4'!A6),"",'STB Models Tier 4'!A6)</f>
        <v/>
      </c>
      <c r="B6" s="16" t="str">
        <f>IF(ISBLANK('STB Models Tier 4'!B6),"",'STB Models Tier 4'!B6)</f>
        <v/>
      </c>
      <c r="C6" s="16" t="str">
        <f>IF(ISBLANK('STB Models Tier 4'!C6),"",'STB Models Tier 4'!C6)</f>
        <v/>
      </c>
      <c r="D6" s="16" t="str">
        <f>IF(ISBLANK('STB Models Tier 4'!D6),"",'STB Models Tier 4'!D6)</f>
        <v/>
      </c>
      <c r="E6" s="16" t="str">
        <f>IF(ISBLANK('STB Models Tier 4'!E6),"",'STB Models Tier 4'!E6)</f>
        <v/>
      </c>
      <c r="F6" s="16" t="str">
        <f>IF(ISBLANK('STB Models Tier 4'!F6),"",'STB Models Tier 4'!F6)</f>
        <v/>
      </c>
      <c r="G6" s="16" t="str">
        <f>IF(ISBLANK('STB Models Tier 4'!G6),"",'STB Models Tier 4'!G6)</f>
        <v/>
      </c>
      <c r="H6" s="16" t="str">
        <f>IF(ISBLANK('STB Models Tier 4'!H6),"",'STB Models Tier 4'!H6)</f>
        <v/>
      </c>
      <c r="I6" s="16" t="str">
        <f>IF(AND(NOT(ISBLANK('STB Models Tier 4'!I6)),NOT(ISBLANK(VLOOKUP($F6,'Tier 4 Allowances'!$A$2:$AB$6,3,FALSE))),'STB Models Tier 4'!I6&lt;2), 'STB Models Tier 4'!I6*$I$2,"")</f>
        <v/>
      </c>
      <c r="J6" s="16" t="str">
        <f>IF(AND(NOT(ISBLANK('STB Models Tier 4'!J6)),NOT(ISBLANK(VLOOKUP($F6,'Tier 4 Allowances'!$A$2:$AB$6,4,FALSE))),'STB Models Tier 4'!J6&lt;3), 'STB Models Tier 4'!J6*$J$2,"")</f>
        <v/>
      </c>
      <c r="K6" s="16" t="str">
        <f>IF(AND(NOT(ISBLANK('STB Models Tier 4'!K6)),NOT(ISBLANK(VLOOKUP($F6,'Tier 4 Allowances'!$A$2:$AB$6,5,FALSE))),'STB Models Tier 4'!K6&lt;2), 'STB Models Tier 4'!K6*$K$2,"")</f>
        <v/>
      </c>
      <c r="L6" s="16" t="str">
        <f>IF(AND(NOT(ISBLANK('STB Models Tier 4'!L6)),NOT(ISBLANK(VLOOKUP($F6,'Tier 4 Allowances'!$A$2:$AB$6,6,FALSE))),'STB Models Tier 4'!L6&lt;3), 'STB Models Tier 4'!L6*$L$2,"")</f>
        <v/>
      </c>
      <c r="M6" s="16" t="str">
        <f>IF(AND(NOT(ISBLANK('STB Models Tier 4'!M6)),OR(ISBLANK('STB Models Tier 4'!N6),'STB Models Tier 4'!N6=0),NOT(ISBLANK(VLOOKUP($F6,'Tier 4 Allowances'!$A$2:$AB$6,7,FALSE))),'STB Models Tier 4'!M6&lt;2), 'STB Models Tier 4'!M6*$M$2,"")</f>
        <v/>
      </c>
      <c r="N6" s="16" t="str">
        <f>IF(AND(NOT(ISBLANK('STB Models Tier 4'!N6)),NOT(ISBLANK(VLOOKUP($F6,'Tier 4 Allowances'!$A$2:$AB$6,8,FALSE))),'STB Models Tier 4'!N6&lt;2), 'STB Models Tier 4'!N6*$N$2,"")</f>
        <v/>
      </c>
      <c r="O6" s="16" t="str">
        <f>IF(AND(NOT(ISBLANK('STB Models Tier 4'!O6)),NOT(ISBLANK(VLOOKUP($F6,'Tier 4 Allowances'!$A$2:$AB$6,9,FALSE))),'STB Models Tier 4'!O6&lt;7), 'STB Models Tier 4'!O6*$O$2,"")</f>
        <v/>
      </c>
      <c r="P6" s="16" t="str">
        <f>IF(AND(NOT(ISBLANK('STB Models Tier 4'!P6)),OR(ISBLANK('STB Models Tier 4'!S6),'STB Models Tier 4'!S6=0),NOT(ISBLANK(VLOOKUP($F6,'Tier 4 Allowances'!$A$2:$AB$6,10,FALSE))),'STB Models Tier 4'!P6&lt;2), 'STB Models Tier 4'!P6*$P$2,"")</f>
        <v/>
      </c>
      <c r="Q6" s="16" t="str">
        <f>IF(AND(NOT(ISBLANK('STB Models Tier 4'!Q6)),NOT(ISBLANK(VLOOKUP($F6,'Tier 4 Allowances'!$A$2:$AB$6,11,FALSE))),'STB Models Tier 4'!Q6&lt;2), 'STB Models Tier 4'!Q6*$Q$2,"")</f>
        <v/>
      </c>
      <c r="R6" s="16" t="str">
        <f>IF(AND(NOT(ISBLANK('STB Models Tier 4'!R6)),OR(ISBLANK('STB Models Tier 4'!S6),'STB Models Tier 4'!S6=0),NOT(ISBLANK(VLOOKUP($F6,'Tier 4 Allowances'!$A$2:$AB$6,12,FALSE))),'STB Models Tier 4'!R6&lt;2), 'STB Models Tier 4'!R6*$R$2,"")</f>
        <v/>
      </c>
      <c r="S6" s="16" t="str">
        <f>IF(AND(NOT(ISBLANK('STB Models Tier 4'!S6)),NOT(ISBLANK(VLOOKUP($F6,'Tier 4 Allowances'!$A$2:$AB$6,13,FALSE))),'STB Models Tier 4'!S6&lt;2), 'STB Models Tier 4'!S6*$S$2,"")</f>
        <v/>
      </c>
      <c r="T6" s="16" t="str">
        <f>IF(AND(NOT(ISBLANK('STB Models Tier 4'!T6)),NOT(ISBLANK(VLOOKUP($F6,'Tier 4 Allowances'!$A$2:$AB$6,14,FALSE))),'STB Models Tier 4'!T6&lt;2), 'STB Models Tier 4'!T6*$T$2,"")</f>
        <v/>
      </c>
      <c r="U6" s="16" t="str">
        <f>IF(AND(NOT(ISBLANK('STB Models Tier 4'!U6)),NOT(ISBLANK(VLOOKUP($F6,'Tier 4 Allowances'!$A$2:$AB$6,15,FALSE))),'STB Models Tier 4'!U6&lt;3), 'STB Models Tier 4'!U6*$U$2,"")</f>
        <v/>
      </c>
      <c r="V6" s="16" t="str">
        <f>IF(AND(NOT(ISBLANK('STB Models Tier 4'!V6)),NOT(ISBLANK(VLOOKUP($F6,'Tier 4 Allowances'!$A$2:$AB$6,16,FALSE))),'STB Models Tier 4'!V6&lt;2), 'STB Models Tier 4'!V6*$V$2,"")</f>
        <v/>
      </c>
      <c r="W6" s="16" t="str">
        <f>IF(AND(NOT(ISBLANK('STB Models Tier 4'!W6)),NOT(ISBLANK(VLOOKUP($F6,'Tier 4 Allowances'!$A$2:$AB$6,17,FALSE))),'STB Models Tier 4'!W6&lt;6), 'STB Models Tier 4'!W6*$W$2,"")</f>
        <v/>
      </c>
      <c r="X6" s="16" t="str">
        <f>IF(AND(NOT(ISBLANK('STB Models Tier 4'!X6)),NOT(ISBLANK(VLOOKUP($F6,'Tier 4 Allowances'!$A$2:$AB$6,18,FALSE))),'STB Models Tier 4'!X6&lt;3), 'STB Models Tier 4'!X6*$X$2,"")</f>
        <v/>
      </c>
      <c r="Y6" s="16" t="str">
        <f>IF(AND(NOT(ISBLANK('STB Models Tier 4'!Y6)),NOT(ISBLANK(VLOOKUP($F6,'Tier 4 Allowances'!$A$2:$AB$6,19,FALSE))),'STB Models Tier 4'!Y6&lt;3), 'STB Models Tier 4'!Y6*$Y$2,"")</f>
        <v/>
      </c>
      <c r="Z6" s="16" t="str">
        <f>IF(AND(NOT(ISBLANK('STB Models Tier 4'!Z6)),NOT(ISBLANK(VLOOKUP($F6,'Tier 4 Allowances'!$A$2:$AB$6,20,FALSE))),'STB Models Tier 4'!Z6&lt;11), 'STB Models Tier 4'!Z6*$Z$2,"")</f>
        <v/>
      </c>
      <c r="AA6" s="16" t="str">
        <f>IF(AND(NOT(ISBLANK('STB Models Tier 4'!AA6)),NOT(ISBLANK(VLOOKUP($F6,'Tier 4 Allowances'!$A$2:$AB$6,21,FALSE))),'STB Models Tier 4'!AA6&lt;3), 'STB Models Tier 4'!AA6*$AA$2,"")</f>
        <v/>
      </c>
      <c r="AB6" s="16" t="str">
        <f>IF(AND(NOT(ISBLANK('STB Models Tier 4'!AB6)),NOT(ISBLANK(VLOOKUP($F6,'Tier 4 Allowances'!$A$2:$AB$6,22,FALSE))),'STB Models Tier 4'!AB6&lt;3), 'STB Models Tier 4'!AB6*$AB$2,"")</f>
        <v/>
      </c>
      <c r="AC6" s="16" t="str">
        <f>IF(AND(NOT(ISBLANK('STB Models Tier 4'!AC6)),NOT(ISBLANK(VLOOKUP($F6,'Tier 4 Allowances'!$A$2:$AB$6,23,FALSE))),'STB Models Tier 4'!AC6&lt;11), 'STB Models Tier 4'!AC6*$AC$2,"")</f>
        <v/>
      </c>
      <c r="AD6" s="16" t="str">
        <f>IF(AND(NOT(ISBLANK('STB Models Tier 4'!AD6)),NOT(ISBLANK(VLOOKUP($F6,'Tier 4 Allowances'!$A$2:$AB$6,24,FALSE))),'STB Models Tier 4'!AD6&lt;2), 'STB Models Tier 4'!AD6*$AD$2,"")</f>
        <v/>
      </c>
      <c r="AE6" s="16" t="str">
        <f>IF(AND(NOT(ISBLANK('STB Models Tier 4'!AE6)),NOT(ISBLANK(VLOOKUP($F6,'Tier 4 Allowances'!$A$2:$AB$6,25,FALSE))),'STB Models Tier 4'!AE6&lt;2,OR(ISBLANK('STB Models Tier 4'!AD6),'STB Models Tier 4'!AD6=0),OR(ISBLANK('STB Models Tier 4'!$O6),'STB Models Tier 4'!$O6=0)), 'STB Models Tier 4'!AE6*$AE$2,"")</f>
        <v/>
      </c>
      <c r="AF6" s="16" t="str">
        <f>IF(AND(NOT(ISBLANK('STB Models Tier 4'!AF6)),NOT(ISBLANK(VLOOKUP($F6,'Tier 4 Allowances'!$A$2:$AB$6,26,FALSE))),'STB Models Tier 4'!AF6&lt;2), 'STB Models Tier 4'!AF6*$AF$2,"")</f>
        <v/>
      </c>
      <c r="AG6" s="16" t="str">
        <f>IF(AND(NOT(ISBLANK('STB Models Tier 4'!AG6)),NOT(ISBLANK(VLOOKUP($F6,'Tier 4 Allowances'!$A$2:$AB$6,27,FALSE))),'STB Models Tier 4'!AG6&lt;2), 'STB Models Tier 4'!AG6*$AG$2,"")</f>
        <v/>
      </c>
      <c r="AH6" s="16" t="str">
        <f>IF(AND(NOT(ISBLANK('STB Models Tier 4'!AH6)),NOT(ISBLANK(VLOOKUP($F6,'Tier 4 Allowances'!$A$2:$AB$6,28,FALSE))),'STB Models Tier 4'!AH6&lt;2), 'STB Models Tier 4'!AH6*$AH$2,"")</f>
        <v/>
      </c>
      <c r="AI6" s="37" t="str">
        <f>IF(ISBLANK('STB Models Tier 4'!AI6),"",'STB Models Tier 4'!AI6)</f>
        <v/>
      </c>
      <c r="AJ6" s="37">
        <f>IF(AND('STB Models Tier 4'!AS6="Yes",P6=$P$2,NOT(Q6=$Q$2)),-10,0)</f>
        <v>0</v>
      </c>
      <c r="AK6" s="37">
        <f>IF(AND('STB Models Tier 4'!AS6="Yes",AF6=$AF$2),-5,0)</f>
        <v>0</v>
      </c>
      <c r="AL6" s="17" t="str">
        <f>IF(ISBLANK('STB Models Tier 4'!AJ6),"",'STB Models Tier 4'!AJ6)</f>
        <v/>
      </c>
      <c r="AM6" s="17" t="str">
        <f>IF(ISBLANK('STB Models Tier 4'!AK6),"",'STB Models Tier 4'!AK6)</f>
        <v/>
      </c>
      <c r="AN6" s="17" t="str">
        <f>IF(ISBLANK('STB Models Tier 4'!AL6),"",'STB Models Tier 4'!AL6)</f>
        <v/>
      </c>
      <c r="AO6" s="17" t="str">
        <f>IF(ISBLANK('STB Models Tier 4'!AM6),"",'STB Models Tier 4'!AM6)</f>
        <v/>
      </c>
      <c r="AP6" s="17" t="str">
        <f>IF(ISBLANK('STB Models Tier 4'!AN6),"",'STB Models Tier 4'!AN6)</f>
        <v/>
      </c>
      <c r="AQ6" s="17" t="str">
        <f>IF(ISBLANK('STB Models Tier 4'!F6),"",IF(ISBLANK('STB Models Tier 4'!G6), 14, 7-(4-$G6)/2))</f>
        <v/>
      </c>
      <c r="AR6" s="17" t="str">
        <f>IF(ISBLANK('STB Models Tier 4'!F6),"",IF(ISBLANK('STB Models Tier 4'!H6),10,(10-H6)))</f>
        <v/>
      </c>
      <c r="AS6" s="17" t="str">
        <f>IF(ISBLANK('STB Models Tier 4'!F6),"",IF(ISBLANK('STB Models Tier 4'!G6),0,7+(4-G6)/2))</f>
        <v/>
      </c>
      <c r="AT6" s="17" t="str">
        <f>IF(ISBLANK('STB Models Tier 4'!F6),"",'STB Models Tier 4'!H6)</f>
        <v/>
      </c>
      <c r="AU6" s="17" t="str">
        <f>IF(ISBLANK('STB Models Tier 4'!F6),"",(IF(OR(AND(NOT(ISBLANK('STB Models Tier 4'!G6)),ISBLANK('STB Models Tier 4'!AL6)),AND(NOT(ISBLANK('STB Models Tier 4'!H6)),ISBLANK('STB Models Tier 4'!AM6)),ISBLANK('STB Models Tier 4'!AK6)),"Incomplete",0.365*('STB Models Tier 4'!AJ6*AQ6+'STB Models Tier 4'!AK6*AR6+'STB Models Tier 4'!AL6*AS6+'STB Models Tier 4'!AM6*AT6))))</f>
        <v/>
      </c>
      <c r="AV6" s="16" t="str">
        <f>IF(ISBLANK('STB Models Tier 4'!F6),"",VLOOKUP(F6,'Tier 4 Allowances'!$A$2:$B$6,2,FALSE)+SUM($I6:$AH6)+AJ6+AK6)</f>
        <v/>
      </c>
      <c r="AW6" s="37" t="str">
        <f>IF(ISBLANK('STB Models Tier 4'!F6),"",AV6+'STB Models Tier 4'!AI6)</f>
        <v/>
      </c>
      <c r="AX6" s="37" t="str">
        <f>IF(ISBLANK('STB Models Tier 4'!AN6),"",IF('STB Models Tier 4'!AN6&gt;'Tier 4 Calculations'!AW6,"No","Yes"))</f>
        <v/>
      </c>
      <c r="AY6" s="51" t="str">
        <f>IF(ISBLANK('STB Models Tier 4'!AS6),"",'STB Models Tier 4'!AS6)</f>
        <v/>
      </c>
      <c r="AZ6" s="43"/>
    </row>
    <row r="7" spans="1:53" ht="16" x14ac:dyDescent="0.2">
      <c r="A7" s="16" t="str">
        <f>IF(ISBLANK('STB Models Tier 4'!A7),"",'STB Models Tier 4'!A7)</f>
        <v/>
      </c>
      <c r="B7" s="16" t="str">
        <f>IF(ISBLANK('STB Models Tier 4'!B7),"",'STB Models Tier 4'!B7)</f>
        <v/>
      </c>
      <c r="C7" s="16" t="str">
        <f>IF(ISBLANK('STB Models Tier 4'!C7),"",'STB Models Tier 4'!C7)</f>
        <v/>
      </c>
      <c r="D7" s="16" t="str">
        <f>IF(ISBLANK('STB Models Tier 4'!D7),"",'STB Models Tier 4'!D7)</f>
        <v/>
      </c>
      <c r="E7" s="16" t="str">
        <f>IF(ISBLANK('STB Models Tier 4'!E7),"",'STB Models Tier 4'!E7)</f>
        <v/>
      </c>
      <c r="F7" s="16" t="str">
        <f>IF(ISBLANK('STB Models Tier 4'!F7),"",'STB Models Tier 4'!F7)</f>
        <v/>
      </c>
      <c r="G7" s="16" t="str">
        <f>IF(ISBLANK('STB Models Tier 4'!G7),"",'STB Models Tier 4'!G7)</f>
        <v/>
      </c>
      <c r="H7" s="16" t="str">
        <f>IF(ISBLANK('STB Models Tier 4'!H7),"",'STB Models Tier 4'!H7)</f>
        <v/>
      </c>
      <c r="I7" s="16" t="str">
        <f>IF(AND(NOT(ISBLANK('STB Models Tier 4'!I7)),NOT(ISBLANK(VLOOKUP($F7,'Tier 4 Allowances'!$A$2:$AB$6,3,FALSE))),'STB Models Tier 4'!I7&lt;2), 'STB Models Tier 4'!I7*$I$2,"")</f>
        <v/>
      </c>
      <c r="J7" s="16" t="str">
        <f>IF(AND(NOT(ISBLANK('STB Models Tier 4'!J7)),NOT(ISBLANK(VLOOKUP($F7,'Tier 4 Allowances'!$A$2:$AB$6,4,FALSE))),'STB Models Tier 4'!J7&lt;3), 'STB Models Tier 4'!J7*$J$2,"")</f>
        <v/>
      </c>
      <c r="K7" s="16" t="str">
        <f>IF(AND(NOT(ISBLANK('STB Models Tier 4'!K7)),NOT(ISBLANK(VLOOKUP($F7,'Tier 4 Allowances'!$A$2:$AB$6,5,FALSE))),'STB Models Tier 4'!K7&lt;2), 'STB Models Tier 4'!K7*$K$2,"")</f>
        <v/>
      </c>
      <c r="L7" s="16" t="str">
        <f>IF(AND(NOT(ISBLANK('STB Models Tier 4'!L7)),NOT(ISBLANK(VLOOKUP($F7,'Tier 4 Allowances'!$A$2:$AB$6,6,FALSE))),'STB Models Tier 4'!L7&lt;3), 'STB Models Tier 4'!L7*$L$2,"")</f>
        <v/>
      </c>
      <c r="M7" s="16" t="str">
        <f>IF(AND(NOT(ISBLANK('STB Models Tier 4'!M7)),OR(ISBLANK('STB Models Tier 4'!N7),'STB Models Tier 4'!N7=0),NOT(ISBLANK(VLOOKUP($F7,'Tier 4 Allowances'!$A$2:$AB$6,7,FALSE))),'STB Models Tier 4'!M7&lt;2), 'STB Models Tier 4'!M7*$M$2,"")</f>
        <v/>
      </c>
      <c r="N7" s="16" t="str">
        <f>IF(AND(NOT(ISBLANK('STB Models Tier 4'!N7)),NOT(ISBLANK(VLOOKUP($F7,'Tier 4 Allowances'!$A$2:$AB$6,8,FALSE))),'STB Models Tier 4'!N7&lt;2), 'STB Models Tier 4'!N7*$N$2,"")</f>
        <v/>
      </c>
      <c r="O7" s="16" t="str">
        <f>IF(AND(NOT(ISBLANK('STB Models Tier 4'!O7)),NOT(ISBLANK(VLOOKUP($F7,'Tier 4 Allowances'!$A$2:$AB$6,9,FALSE))),'STB Models Tier 4'!O7&lt;7), 'STB Models Tier 4'!O7*$O$2,"")</f>
        <v/>
      </c>
      <c r="P7" s="16" t="str">
        <f>IF(AND(NOT(ISBLANK('STB Models Tier 4'!P7)),OR(ISBLANK('STB Models Tier 4'!S7),'STB Models Tier 4'!S7=0),NOT(ISBLANK(VLOOKUP($F7,'Tier 4 Allowances'!$A$2:$AB$6,10,FALSE))),'STB Models Tier 4'!P7&lt;2), 'STB Models Tier 4'!P7*$P$2,"")</f>
        <v/>
      </c>
      <c r="Q7" s="16" t="str">
        <f>IF(AND(NOT(ISBLANK('STB Models Tier 4'!Q7)),NOT(ISBLANK(VLOOKUP($F7,'Tier 4 Allowances'!$A$2:$AB$6,11,FALSE))),'STB Models Tier 4'!Q7&lt;2), 'STB Models Tier 4'!Q7*$Q$2,"")</f>
        <v/>
      </c>
      <c r="R7" s="16" t="str">
        <f>IF(AND(NOT(ISBLANK('STB Models Tier 4'!R7)),OR(ISBLANK('STB Models Tier 4'!S7),'STB Models Tier 4'!S7=0),NOT(ISBLANK(VLOOKUP($F7,'Tier 4 Allowances'!$A$2:$AB$6,12,FALSE))),'STB Models Tier 4'!R7&lt;2), 'STB Models Tier 4'!R7*$R$2,"")</f>
        <v/>
      </c>
      <c r="S7" s="16" t="str">
        <f>IF(AND(NOT(ISBLANK('STB Models Tier 4'!S7)),NOT(ISBLANK(VLOOKUP($F7,'Tier 4 Allowances'!$A$2:$AB$6,13,FALSE))),'STB Models Tier 4'!S7&lt;2), 'STB Models Tier 4'!S7*$S$2,"")</f>
        <v/>
      </c>
      <c r="T7" s="16" t="str">
        <f>IF(AND(NOT(ISBLANK('STB Models Tier 4'!T7)),NOT(ISBLANK(VLOOKUP($F7,'Tier 4 Allowances'!$A$2:$AB$6,14,FALSE))),'STB Models Tier 4'!T7&lt;2), 'STB Models Tier 4'!T7*$T$2,"")</f>
        <v/>
      </c>
      <c r="U7" s="16" t="str">
        <f>IF(AND(NOT(ISBLANK('STB Models Tier 4'!U7)),NOT(ISBLANK(VLOOKUP($F7,'Tier 4 Allowances'!$A$2:$AB$6,15,FALSE))),'STB Models Tier 4'!U7&lt;3), 'STB Models Tier 4'!U7*$U$2,"")</f>
        <v/>
      </c>
      <c r="V7" s="16" t="str">
        <f>IF(AND(NOT(ISBLANK('STB Models Tier 4'!V7)),NOT(ISBLANK(VLOOKUP($F7,'Tier 4 Allowances'!$A$2:$AB$6,16,FALSE))),'STB Models Tier 4'!V7&lt;2), 'STB Models Tier 4'!V7*$V$2,"")</f>
        <v/>
      </c>
      <c r="W7" s="16" t="str">
        <f>IF(AND(NOT(ISBLANK('STB Models Tier 4'!W7)),NOT(ISBLANK(VLOOKUP($F7,'Tier 4 Allowances'!$A$2:$AB$6,17,FALSE))),'STB Models Tier 4'!W7&lt;6), 'STB Models Tier 4'!W7*$W$2,"")</f>
        <v/>
      </c>
      <c r="X7" s="16" t="str">
        <f>IF(AND(NOT(ISBLANK('STB Models Tier 4'!X7)),NOT(ISBLANK(VLOOKUP($F7,'Tier 4 Allowances'!$A$2:$AB$6,18,FALSE))),'STB Models Tier 4'!X7&lt;3), 'STB Models Tier 4'!X7*$X$2,"")</f>
        <v/>
      </c>
      <c r="Y7" s="16" t="str">
        <f>IF(AND(NOT(ISBLANK('STB Models Tier 4'!Y7)),NOT(ISBLANK(VLOOKUP($F7,'Tier 4 Allowances'!$A$2:$AB$6,19,FALSE))),'STB Models Tier 4'!Y7&lt;3), 'STB Models Tier 4'!Y7*$Y$2,"")</f>
        <v/>
      </c>
      <c r="Z7" s="16" t="str">
        <f>IF(AND(NOT(ISBLANK('STB Models Tier 4'!Z7)),NOT(ISBLANK(VLOOKUP($F7,'Tier 4 Allowances'!$A$2:$AB$6,20,FALSE))),'STB Models Tier 4'!Z7&lt;11), 'STB Models Tier 4'!Z7*$Z$2,"")</f>
        <v/>
      </c>
      <c r="AA7" s="16" t="str">
        <f>IF(AND(NOT(ISBLANK('STB Models Tier 4'!AA7)),NOT(ISBLANK(VLOOKUP($F7,'Tier 4 Allowances'!$A$2:$AB$6,21,FALSE))),'STB Models Tier 4'!AA7&lt;3), 'STB Models Tier 4'!AA7*$AA$2,"")</f>
        <v/>
      </c>
      <c r="AB7" s="16" t="str">
        <f>IF(AND(NOT(ISBLANK('STB Models Tier 4'!AB7)),NOT(ISBLANK(VLOOKUP($F7,'Tier 4 Allowances'!$A$2:$AB$6,22,FALSE))),'STB Models Tier 4'!AB7&lt;3), 'STB Models Tier 4'!AB7*$AB$2,"")</f>
        <v/>
      </c>
      <c r="AC7" s="16" t="str">
        <f>IF(AND(NOT(ISBLANK('STB Models Tier 4'!AC7)),NOT(ISBLANK(VLOOKUP($F7,'Tier 4 Allowances'!$A$2:$AB$6,23,FALSE))),'STB Models Tier 4'!AC7&lt;11), 'STB Models Tier 4'!AC7*$AC$2,"")</f>
        <v/>
      </c>
      <c r="AD7" s="16" t="str">
        <f>IF(AND(NOT(ISBLANK('STB Models Tier 4'!AD7)),NOT(ISBLANK(VLOOKUP($F7,'Tier 4 Allowances'!$A$2:$AB$6,24,FALSE))),'STB Models Tier 4'!AD7&lt;2), 'STB Models Tier 4'!AD7*$AD$2,"")</f>
        <v/>
      </c>
      <c r="AE7" s="16" t="str">
        <f>IF(AND(NOT(ISBLANK('STB Models Tier 4'!AE7)),NOT(ISBLANK(VLOOKUP($F7,'Tier 4 Allowances'!$A$2:$AB$6,25,FALSE))),'STB Models Tier 4'!AE7&lt;2,OR(ISBLANK('STB Models Tier 4'!AD7),'STB Models Tier 4'!AD7=0),OR(ISBLANK('STB Models Tier 4'!$O7),'STB Models Tier 4'!$O7=0)), 'STB Models Tier 4'!AE7*$AE$2,"")</f>
        <v/>
      </c>
      <c r="AF7" s="16" t="str">
        <f>IF(AND(NOT(ISBLANK('STB Models Tier 4'!AF7)),NOT(ISBLANK(VLOOKUP($F7,'Tier 4 Allowances'!$A$2:$AB$6,26,FALSE))),'STB Models Tier 4'!AF7&lt;2), 'STB Models Tier 4'!AF7*$AF$2,"")</f>
        <v/>
      </c>
      <c r="AG7" s="16" t="str">
        <f>IF(AND(NOT(ISBLANK('STB Models Tier 4'!AG7)),NOT(ISBLANK(VLOOKUP($F7,'Tier 4 Allowances'!$A$2:$AB$6,27,FALSE))),'STB Models Tier 4'!AG7&lt;2), 'STB Models Tier 4'!AG7*$AG$2,"")</f>
        <v/>
      </c>
      <c r="AH7" s="16" t="str">
        <f>IF(AND(NOT(ISBLANK('STB Models Tier 4'!AH7)),NOT(ISBLANK(VLOOKUP($F7,'Tier 4 Allowances'!$A$2:$AB$6,28,FALSE))),'STB Models Tier 4'!AH7&lt;2), 'STB Models Tier 4'!AH7*$AH$2,"")</f>
        <v/>
      </c>
      <c r="AI7" s="37" t="str">
        <f>IF(ISBLANK('STB Models Tier 4'!AI7),"",'STB Models Tier 4'!AI7)</f>
        <v/>
      </c>
      <c r="AJ7" s="37">
        <f>IF(AND('STB Models Tier 4'!AS7="Yes",P7=$P$2,NOT(Q7=$Q$2)),-10,0)</f>
        <v>0</v>
      </c>
      <c r="AK7" s="37">
        <f>IF(AND('STB Models Tier 4'!AS7="Yes",AF7=$AF$2),-5,0)</f>
        <v>0</v>
      </c>
      <c r="AL7" s="17" t="str">
        <f>IF(ISBLANK('STB Models Tier 4'!AJ7),"",'STB Models Tier 4'!AJ7)</f>
        <v/>
      </c>
      <c r="AM7" s="17" t="str">
        <f>IF(ISBLANK('STB Models Tier 4'!AK7),"",'STB Models Tier 4'!AK7)</f>
        <v/>
      </c>
      <c r="AN7" s="17" t="str">
        <f>IF(ISBLANK('STB Models Tier 4'!AL7),"",'STB Models Tier 4'!AL7)</f>
        <v/>
      </c>
      <c r="AO7" s="17" t="str">
        <f>IF(ISBLANK('STB Models Tier 4'!AM7),"",'STB Models Tier 4'!AM7)</f>
        <v/>
      </c>
      <c r="AP7" s="17" t="str">
        <f>IF(ISBLANK('STB Models Tier 4'!AN7),"",'STB Models Tier 4'!AN7)</f>
        <v/>
      </c>
      <c r="AQ7" s="17" t="str">
        <f>IF(ISBLANK('STB Models Tier 4'!F7),"",IF(ISBLANK('STB Models Tier 4'!G7), 14, 7-(4-$G7)/2))</f>
        <v/>
      </c>
      <c r="AR7" s="17" t="str">
        <f>IF(ISBLANK('STB Models Tier 4'!F7),"",IF(ISBLANK('STB Models Tier 4'!H7),10,(10-H7)))</f>
        <v/>
      </c>
      <c r="AS7" s="17" t="str">
        <f>IF(ISBLANK('STB Models Tier 4'!F7),"",IF(ISBLANK('STB Models Tier 4'!G7),0,7+(4-G7)/2))</f>
        <v/>
      </c>
      <c r="AT7" s="17" t="str">
        <f>IF(ISBLANK('STB Models Tier 4'!F7),"",'STB Models Tier 4'!H7)</f>
        <v/>
      </c>
      <c r="AU7" s="17" t="str">
        <f>IF(ISBLANK('STB Models Tier 4'!F7),"",(IF(OR(AND(NOT(ISBLANK('STB Models Tier 4'!G7)),ISBLANK('STB Models Tier 4'!AL7)),AND(NOT(ISBLANK('STB Models Tier 4'!H7)),ISBLANK('STB Models Tier 4'!AM7)),ISBLANK('STB Models Tier 4'!AK7)),"Incomplete",0.365*('STB Models Tier 4'!AJ7*AQ7+'STB Models Tier 4'!AK7*AR7+'STB Models Tier 4'!AL7*AS7+'STB Models Tier 4'!AM7*AT7))))</f>
        <v/>
      </c>
      <c r="AV7" s="16" t="str">
        <f>IF(ISBLANK('STB Models Tier 4'!F7),"",VLOOKUP(F7,'Tier 4 Allowances'!$A$2:$B$6,2,FALSE)+SUM($I7:$AH7)+AJ7+AK7)</f>
        <v/>
      </c>
      <c r="AW7" s="37" t="str">
        <f>IF(ISBLANK('STB Models Tier 4'!F7),"",AV7+'STB Models Tier 4'!AI7)</f>
        <v/>
      </c>
      <c r="AX7" s="37" t="str">
        <f>IF(ISBLANK('STB Models Tier 4'!AN7),"",IF('STB Models Tier 4'!AN7&gt;'Tier 4 Calculations'!AW7,"No","Yes"))</f>
        <v/>
      </c>
      <c r="AY7" s="51" t="str">
        <f>IF(ISBLANK('STB Models Tier 4'!AS7),"",'STB Models Tier 4'!AS7)</f>
        <v/>
      </c>
    </row>
    <row r="8" spans="1:53" ht="16" x14ac:dyDescent="0.2">
      <c r="A8" s="16" t="str">
        <f>IF(ISBLANK('STB Models Tier 4'!A8),"",'STB Models Tier 4'!A8)</f>
        <v/>
      </c>
      <c r="B8" s="16" t="str">
        <f>IF(ISBLANK('STB Models Tier 4'!B8),"",'STB Models Tier 4'!B8)</f>
        <v/>
      </c>
      <c r="C8" s="16" t="str">
        <f>IF(ISBLANK('STB Models Tier 4'!C8),"",'STB Models Tier 4'!C8)</f>
        <v/>
      </c>
      <c r="D8" s="16" t="str">
        <f>IF(ISBLANK('STB Models Tier 4'!D8),"",'STB Models Tier 4'!D8)</f>
        <v/>
      </c>
      <c r="E8" s="16" t="str">
        <f>IF(ISBLANK('STB Models Tier 4'!E8),"",'STB Models Tier 4'!E8)</f>
        <v/>
      </c>
      <c r="F8" s="16" t="str">
        <f>IF(ISBLANK('STB Models Tier 4'!F8),"",'STB Models Tier 4'!F8)</f>
        <v/>
      </c>
      <c r="G8" s="16" t="str">
        <f>IF(ISBLANK('STB Models Tier 4'!G8),"",'STB Models Tier 4'!G8)</f>
        <v/>
      </c>
      <c r="H8" s="16" t="str">
        <f>IF(ISBLANK('STB Models Tier 4'!H8),"",'STB Models Tier 4'!H8)</f>
        <v/>
      </c>
      <c r="I8" s="16" t="str">
        <f>IF(AND(NOT(ISBLANK('STB Models Tier 4'!I8)),NOT(ISBLANK(VLOOKUP($F8,'Tier 4 Allowances'!$A$2:$AB$6,3,FALSE))),'STB Models Tier 4'!I8&lt;2), 'STB Models Tier 4'!I8*$I$2,"")</f>
        <v/>
      </c>
      <c r="J8" s="16" t="str">
        <f>IF(AND(NOT(ISBLANK('STB Models Tier 4'!J8)),NOT(ISBLANK(VLOOKUP($F8,'Tier 4 Allowances'!$A$2:$AB$6,4,FALSE))),'STB Models Tier 4'!J8&lt;3), 'STB Models Tier 4'!J8*$J$2,"")</f>
        <v/>
      </c>
      <c r="K8" s="16" t="str">
        <f>IF(AND(NOT(ISBLANK('STB Models Tier 4'!K8)),NOT(ISBLANK(VLOOKUP($F8,'Tier 4 Allowances'!$A$2:$AB$6,5,FALSE))),'STB Models Tier 4'!K8&lt;2), 'STB Models Tier 4'!K8*$K$2,"")</f>
        <v/>
      </c>
      <c r="L8" s="16" t="str">
        <f>IF(AND(NOT(ISBLANK('STB Models Tier 4'!L8)),NOT(ISBLANK(VLOOKUP($F8,'Tier 4 Allowances'!$A$2:$AB$6,6,FALSE))),'STB Models Tier 4'!L8&lt;3), 'STB Models Tier 4'!L8*$L$2,"")</f>
        <v/>
      </c>
      <c r="M8" s="16" t="str">
        <f>IF(AND(NOT(ISBLANK('STB Models Tier 4'!M8)),OR(ISBLANK('STB Models Tier 4'!N8),'STB Models Tier 4'!N8=0),NOT(ISBLANK(VLOOKUP($F8,'Tier 4 Allowances'!$A$2:$AB$6,7,FALSE))),'STB Models Tier 4'!M8&lt;2), 'STB Models Tier 4'!M8*$M$2,"")</f>
        <v/>
      </c>
      <c r="N8" s="16" t="str">
        <f>IF(AND(NOT(ISBLANK('STB Models Tier 4'!N8)),NOT(ISBLANK(VLOOKUP($F8,'Tier 4 Allowances'!$A$2:$AB$6,8,FALSE))),'STB Models Tier 4'!N8&lt;2), 'STB Models Tier 4'!N8*$N$2,"")</f>
        <v/>
      </c>
      <c r="O8" s="16" t="str">
        <f>IF(AND(NOT(ISBLANK('STB Models Tier 4'!O8)),NOT(ISBLANK(VLOOKUP($F8,'Tier 4 Allowances'!$A$2:$AB$6,9,FALSE))),'STB Models Tier 4'!O8&lt;7), 'STB Models Tier 4'!O8*$O$2,"")</f>
        <v/>
      </c>
      <c r="P8" s="16" t="str">
        <f>IF(AND(NOT(ISBLANK('STB Models Tier 4'!P8)),OR(ISBLANK('STB Models Tier 4'!S8),'STB Models Tier 4'!S8=0),NOT(ISBLANK(VLOOKUP($F8,'Tier 4 Allowances'!$A$2:$AB$6,10,FALSE))),'STB Models Tier 4'!P8&lt;2), 'STB Models Tier 4'!P8*$P$2,"")</f>
        <v/>
      </c>
      <c r="Q8" s="16" t="str">
        <f>IF(AND(NOT(ISBLANK('STB Models Tier 4'!Q8)),NOT(ISBLANK(VLOOKUP($F8,'Tier 4 Allowances'!$A$2:$AB$6,11,FALSE))),'STB Models Tier 4'!Q8&lt;2), 'STB Models Tier 4'!Q8*$Q$2,"")</f>
        <v/>
      </c>
      <c r="R8" s="16" t="str">
        <f>IF(AND(NOT(ISBLANK('STB Models Tier 4'!R8)),OR(ISBLANK('STB Models Tier 4'!S8),'STB Models Tier 4'!S8=0),NOT(ISBLANK(VLOOKUP($F8,'Tier 4 Allowances'!$A$2:$AB$6,12,FALSE))),'STB Models Tier 4'!R8&lt;2), 'STB Models Tier 4'!R8*$R$2,"")</f>
        <v/>
      </c>
      <c r="S8" s="16" t="str">
        <f>IF(AND(NOT(ISBLANK('STB Models Tier 4'!S8)),NOT(ISBLANK(VLOOKUP($F8,'Tier 4 Allowances'!$A$2:$AB$6,13,FALSE))),'STB Models Tier 4'!S8&lt;2), 'STB Models Tier 4'!S8*$S$2,"")</f>
        <v/>
      </c>
      <c r="T8" s="16" t="str">
        <f>IF(AND(NOT(ISBLANK('STB Models Tier 4'!T8)),NOT(ISBLANK(VLOOKUP($F8,'Tier 4 Allowances'!$A$2:$AB$6,14,FALSE))),'STB Models Tier 4'!T8&lt;2), 'STB Models Tier 4'!T8*$T$2,"")</f>
        <v/>
      </c>
      <c r="U8" s="16" t="str">
        <f>IF(AND(NOT(ISBLANK('STB Models Tier 4'!U8)),NOT(ISBLANK(VLOOKUP($F8,'Tier 4 Allowances'!$A$2:$AB$6,15,FALSE))),'STB Models Tier 4'!U8&lt;3), 'STB Models Tier 4'!U8*$U$2,"")</f>
        <v/>
      </c>
      <c r="V8" s="16" t="str">
        <f>IF(AND(NOT(ISBLANK('STB Models Tier 4'!V8)),NOT(ISBLANK(VLOOKUP($F8,'Tier 4 Allowances'!$A$2:$AB$6,16,FALSE))),'STB Models Tier 4'!V8&lt;2), 'STB Models Tier 4'!V8*$V$2,"")</f>
        <v/>
      </c>
      <c r="W8" s="16" t="str">
        <f>IF(AND(NOT(ISBLANK('STB Models Tier 4'!W8)),NOT(ISBLANK(VLOOKUP($F8,'Tier 4 Allowances'!$A$2:$AB$6,17,FALSE))),'STB Models Tier 4'!W8&lt;6), 'STB Models Tier 4'!W8*$W$2,"")</f>
        <v/>
      </c>
      <c r="X8" s="16" t="str">
        <f>IF(AND(NOT(ISBLANK('STB Models Tier 4'!X8)),NOT(ISBLANK(VLOOKUP($F8,'Tier 4 Allowances'!$A$2:$AB$6,18,FALSE))),'STB Models Tier 4'!X8&lt;3), 'STB Models Tier 4'!X8*$X$2,"")</f>
        <v/>
      </c>
      <c r="Y8" s="16" t="str">
        <f>IF(AND(NOT(ISBLANK('STB Models Tier 4'!Y8)),NOT(ISBLANK(VLOOKUP($F8,'Tier 4 Allowances'!$A$2:$AB$6,19,FALSE))),'STB Models Tier 4'!Y8&lt;3), 'STB Models Tier 4'!Y8*$Y$2,"")</f>
        <v/>
      </c>
      <c r="Z8" s="16" t="str">
        <f>IF(AND(NOT(ISBLANK('STB Models Tier 4'!Z8)),NOT(ISBLANK(VLOOKUP($F8,'Tier 4 Allowances'!$A$2:$AB$6,20,FALSE))),'STB Models Tier 4'!Z8&lt;11), 'STB Models Tier 4'!Z8*$Z$2,"")</f>
        <v/>
      </c>
      <c r="AA8" s="16" t="str">
        <f>IF(AND(NOT(ISBLANK('STB Models Tier 4'!AA8)),NOT(ISBLANK(VLOOKUP($F8,'Tier 4 Allowances'!$A$2:$AB$6,21,FALSE))),'STB Models Tier 4'!AA8&lt;3), 'STB Models Tier 4'!AA8*$AA$2,"")</f>
        <v/>
      </c>
      <c r="AB8" s="16" t="str">
        <f>IF(AND(NOT(ISBLANK('STB Models Tier 4'!AB8)),NOT(ISBLANK(VLOOKUP($F8,'Tier 4 Allowances'!$A$2:$AB$6,22,FALSE))),'STB Models Tier 4'!AB8&lt;3), 'STB Models Tier 4'!AB8*$AB$2,"")</f>
        <v/>
      </c>
      <c r="AC8" s="16" t="str">
        <f>IF(AND(NOT(ISBLANK('STB Models Tier 4'!AC8)),NOT(ISBLANK(VLOOKUP($F8,'Tier 4 Allowances'!$A$2:$AB$6,23,FALSE))),'STB Models Tier 4'!AC8&lt;11), 'STB Models Tier 4'!AC8*$AC$2,"")</f>
        <v/>
      </c>
      <c r="AD8" s="16" t="str">
        <f>IF(AND(NOT(ISBLANK('STB Models Tier 4'!AD8)),NOT(ISBLANK(VLOOKUP($F8,'Tier 4 Allowances'!$A$2:$AB$6,24,FALSE))),'STB Models Tier 4'!AD8&lt;2), 'STB Models Tier 4'!AD8*$AD$2,"")</f>
        <v/>
      </c>
      <c r="AE8" s="16" t="str">
        <f>IF(AND(NOT(ISBLANK('STB Models Tier 4'!AE8)),NOT(ISBLANK(VLOOKUP($F8,'Tier 4 Allowances'!$A$2:$AB$6,25,FALSE))),'STB Models Tier 4'!AE8&lt;2,OR(ISBLANK('STB Models Tier 4'!AD8),'STB Models Tier 4'!AD8=0),OR(ISBLANK('STB Models Tier 4'!$O8),'STB Models Tier 4'!$O8=0)), 'STB Models Tier 4'!AE8*$AE$2,"")</f>
        <v/>
      </c>
      <c r="AF8" s="16" t="str">
        <f>IF(AND(NOT(ISBLANK('STB Models Tier 4'!AF8)),NOT(ISBLANK(VLOOKUP($F8,'Tier 4 Allowances'!$A$2:$AB$6,26,FALSE))),'STB Models Tier 4'!AF8&lt;2), 'STB Models Tier 4'!AF8*$AF$2,"")</f>
        <v/>
      </c>
      <c r="AG8" s="16" t="str">
        <f>IF(AND(NOT(ISBLANK('STB Models Tier 4'!AG8)),NOT(ISBLANK(VLOOKUP($F8,'Tier 4 Allowances'!$A$2:$AB$6,27,FALSE))),'STB Models Tier 4'!AG8&lt;2), 'STB Models Tier 4'!AG8*$AG$2,"")</f>
        <v/>
      </c>
      <c r="AH8" s="16" t="str">
        <f>IF(AND(NOT(ISBLANK('STB Models Tier 4'!AH8)),NOT(ISBLANK(VLOOKUP($F8,'Tier 4 Allowances'!$A$2:$AB$6,28,FALSE))),'STB Models Tier 4'!AH8&lt;2), 'STB Models Tier 4'!AH8*$AH$2,"")</f>
        <v/>
      </c>
      <c r="AI8" s="37" t="str">
        <f>IF(ISBLANK('STB Models Tier 4'!AI8),"",'STB Models Tier 4'!AI8)</f>
        <v/>
      </c>
      <c r="AJ8" s="37">
        <f>IF(AND('STB Models Tier 4'!AS8="Yes",P8=$P$2,NOT(Q8=$Q$2)),-10,0)</f>
        <v>0</v>
      </c>
      <c r="AK8" s="37">
        <f>IF(AND('STB Models Tier 4'!AS8="Yes",AF8=$AF$2),-5,0)</f>
        <v>0</v>
      </c>
      <c r="AL8" s="17" t="str">
        <f>IF(ISBLANK('STB Models Tier 4'!AJ8),"",'STB Models Tier 4'!AJ8)</f>
        <v/>
      </c>
      <c r="AM8" s="17" t="str">
        <f>IF(ISBLANK('STB Models Tier 4'!AK8),"",'STB Models Tier 4'!AK8)</f>
        <v/>
      </c>
      <c r="AN8" s="17" t="str">
        <f>IF(ISBLANK('STB Models Tier 4'!AL8),"",'STB Models Tier 4'!AL8)</f>
        <v/>
      </c>
      <c r="AO8" s="17" t="str">
        <f>IF(ISBLANK('STB Models Tier 4'!AM8),"",'STB Models Tier 4'!AM8)</f>
        <v/>
      </c>
      <c r="AP8" s="17" t="str">
        <f>IF(ISBLANK('STB Models Tier 4'!AN8),"",'STB Models Tier 4'!AN8)</f>
        <v/>
      </c>
      <c r="AQ8" s="17" t="str">
        <f>IF(ISBLANK('STB Models Tier 4'!F8),"",IF(ISBLANK('STB Models Tier 4'!G8), 14, 7-(4-$G8)/2))</f>
        <v/>
      </c>
      <c r="AR8" s="17" t="str">
        <f>IF(ISBLANK('STB Models Tier 4'!F8),"",IF(ISBLANK('STB Models Tier 4'!H8),10,(10-H8)))</f>
        <v/>
      </c>
      <c r="AS8" s="17" t="str">
        <f>IF(ISBLANK('STB Models Tier 4'!F8),"",IF(ISBLANK('STB Models Tier 4'!G8),0,7+(4-G8)/2))</f>
        <v/>
      </c>
      <c r="AT8" s="17" t="str">
        <f>IF(ISBLANK('STB Models Tier 4'!F8),"",'STB Models Tier 4'!H8)</f>
        <v/>
      </c>
      <c r="AU8" s="17" t="str">
        <f>IF(ISBLANK('STB Models Tier 4'!F8),"",(IF(OR(AND(NOT(ISBLANK('STB Models Tier 4'!G8)),ISBLANK('STB Models Tier 4'!AL8)),AND(NOT(ISBLANK('STB Models Tier 4'!H8)),ISBLANK('STB Models Tier 4'!AM8)),ISBLANK('STB Models Tier 4'!AK8)),"Incomplete",0.365*('STB Models Tier 4'!AJ8*AQ8+'STB Models Tier 4'!AK8*AR8+'STB Models Tier 4'!AL8*AS8+'STB Models Tier 4'!AM8*AT8))))</f>
        <v/>
      </c>
      <c r="AV8" s="16" t="str">
        <f>IF(ISBLANK('STB Models Tier 4'!F8),"",VLOOKUP(F8,'Tier 4 Allowances'!$A$2:$B$6,2,FALSE)+SUM($I8:$AH8)+AJ8+AK8)</f>
        <v/>
      </c>
      <c r="AW8" s="37" t="str">
        <f>IF(ISBLANK('STB Models Tier 4'!F8),"",AV8+'STB Models Tier 4'!AI8)</f>
        <v/>
      </c>
      <c r="AX8" s="37" t="str">
        <f>IF(ISBLANK('STB Models Tier 4'!AN8),"",IF('STB Models Tier 4'!AN8&gt;'Tier 4 Calculations'!AW8,"No","Yes"))</f>
        <v/>
      </c>
      <c r="AY8" s="51" t="str">
        <f>IF(ISBLANK('STB Models Tier 4'!AS8),"",'STB Models Tier 4'!AS8)</f>
        <v/>
      </c>
    </row>
    <row r="9" spans="1:53" ht="16" x14ac:dyDescent="0.2">
      <c r="A9" s="16" t="str">
        <f>IF(ISBLANK('STB Models Tier 4'!A9),"",'STB Models Tier 4'!A9)</f>
        <v/>
      </c>
      <c r="B9" s="16" t="str">
        <f>IF(ISBLANK('STB Models Tier 4'!B9),"",'STB Models Tier 4'!B9)</f>
        <v/>
      </c>
      <c r="C9" s="16" t="str">
        <f>IF(ISBLANK('STB Models Tier 4'!C9),"",'STB Models Tier 4'!C9)</f>
        <v/>
      </c>
      <c r="D9" s="16" t="str">
        <f>IF(ISBLANK('STB Models Tier 4'!D9),"",'STB Models Tier 4'!D9)</f>
        <v/>
      </c>
      <c r="E9" s="16" t="str">
        <f>IF(ISBLANK('STB Models Tier 4'!E9),"",'STB Models Tier 4'!E9)</f>
        <v/>
      </c>
      <c r="F9" s="16" t="str">
        <f>IF(ISBLANK('STB Models Tier 4'!F9),"",'STB Models Tier 4'!F9)</f>
        <v/>
      </c>
      <c r="G9" s="16" t="str">
        <f>IF(ISBLANK('STB Models Tier 4'!G9),"",'STB Models Tier 4'!G9)</f>
        <v/>
      </c>
      <c r="H9" s="16" t="str">
        <f>IF(ISBLANK('STB Models Tier 4'!H9),"",'STB Models Tier 4'!H9)</f>
        <v/>
      </c>
      <c r="I9" s="16" t="str">
        <f>IF(AND(NOT(ISBLANK('STB Models Tier 4'!I9)),NOT(ISBLANK(VLOOKUP($F9,'Tier 4 Allowances'!$A$2:$AB$6,3,FALSE))),'STB Models Tier 4'!I9&lt;2), 'STB Models Tier 4'!I9*$I$2,"")</f>
        <v/>
      </c>
      <c r="J9" s="16" t="str">
        <f>IF(AND(NOT(ISBLANK('STB Models Tier 4'!J9)),NOT(ISBLANK(VLOOKUP($F9,'Tier 4 Allowances'!$A$2:$AB$6,4,FALSE))),'STB Models Tier 4'!J9&lt;3), 'STB Models Tier 4'!J9*$J$2,"")</f>
        <v/>
      </c>
      <c r="K9" s="16" t="str">
        <f>IF(AND(NOT(ISBLANK('STB Models Tier 4'!K9)),NOT(ISBLANK(VLOOKUP($F9,'Tier 4 Allowances'!$A$2:$AB$6,5,FALSE))),'STB Models Tier 4'!K9&lt;2), 'STB Models Tier 4'!K9*$K$2,"")</f>
        <v/>
      </c>
      <c r="L9" s="16" t="str">
        <f>IF(AND(NOT(ISBLANK('STB Models Tier 4'!L9)),NOT(ISBLANK(VLOOKUP($F9,'Tier 4 Allowances'!$A$2:$AB$6,6,FALSE))),'STB Models Tier 4'!L9&lt;3), 'STB Models Tier 4'!L9*$L$2,"")</f>
        <v/>
      </c>
      <c r="M9" s="16" t="str">
        <f>IF(AND(NOT(ISBLANK('STB Models Tier 4'!M9)),OR(ISBLANK('STB Models Tier 4'!N9),'STB Models Tier 4'!N9=0),NOT(ISBLANK(VLOOKUP($F9,'Tier 4 Allowances'!$A$2:$AB$6,7,FALSE))),'STB Models Tier 4'!M9&lt;2), 'STB Models Tier 4'!M9*$M$2,"")</f>
        <v/>
      </c>
      <c r="N9" s="16" t="str">
        <f>IF(AND(NOT(ISBLANK('STB Models Tier 4'!N9)),NOT(ISBLANK(VLOOKUP($F9,'Tier 4 Allowances'!$A$2:$AB$6,8,FALSE))),'STB Models Tier 4'!N9&lt;2), 'STB Models Tier 4'!N9*$N$2,"")</f>
        <v/>
      </c>
      <c r="O9" s="16" t="str">
        <f>IF(AND(NOT(ISBLANK('STB Models Tier 4'!O9)),NOT(ISBLANK(VLOOKUP($F9,'Tier 4 Allowances'!$A$2:$AB$6,9,FALSE))),'STB Models Tier 4'!O9&lt;7), 'STB Models Tier 4'!O9*$O$2,"")</f>
        <v/>
      </c>
      <c r="P9" s="16" t="str">
        <f>IF(AND(NOT(ISBLANK('STB Models Tier 4'!P9)),OR(ISBLANK('STB Models Tier 4'!S9),'STB Models Tier 4'!S9=0),NOT(ISBLANK(VLOOKUP($F9,'Tier 4 Allowances'!$A$2:$AB$6,10,FALSE))),'STB Models Tier 4'!P9&lt;2), 'STB Models Tier 4'!P9*$P$2,"")</f>
        <v/>
      </c>
      <c r="Q9" s="16" t="str">
        <f>IF(AND(NOT(ISBLANK('STB Models Tier 4'!Q9)),NOT(ISBLANK(VLOOKUP($F9,'Tier 4 Allowances'!$A$2:$AB$6,11,FALSE))),'STB Models Tier 4'!Q9&lt;2), 'STB Models Tier 4'!Q9*$Q$2,"")</f>
        <v/>
      </c>
      <c r="R9" s="16" t="str">
        <f>IF(AND(NOT(ISBLANK('STB Models Tier 4'!R9)),OR(ISBLANK('STB Models Tier 4'!S9),'STB Models Tier 4'!S9=0),NOT(ISBLANK(VLOOKUP($F9,'Tier 4 Allowances'!$A$2:$AB$6,12,FALSE))),'STB Models Tier 4'!R9&lt;2), 'STB Models Tier 4'!R9*$R$2,"")</f>
        <v/>
      </c>
      <c r="S9" s="16" t="str">
        <f>IF(AND(NOT(ISBLANK('STB Models Tier 4'!S9)),NOT(ISBLANK(VLOOKUP($F9,'Tier 4 Allowances'!$A$2:$AB$6,13,FALSE))),'STB Models Tier 4'!S9&lt;2), 'STB Models Tier 4'!S9*$S$2,"")</f>
        <v/>
      </c>
      <c r="T9" s="16" t="str">
        <f>IF(AND(NOT(ISBLANK('STB Models Tier 4'!T9)),NOT(ISBLANK(VLOOKUP($F9,'Tier 4 Allowances'!$A$2:$AB$6,14,FALSE))),'STB Models Tier 4'!T9&lt;2), 'STB Models Tier 4'!T9*$T$2,"")</f>
        <v/>
      </c>
      <c r="U9" s="16" t="str">
        <f>IF(AND(NOT(ISBLANK('STB Models Tier 4'!U9)),NOT(ISBLANK(VLOOKUP($F9,'Tier 4 Allowances'!$A$2:$AB$6,15,FALSE))),'STB Models Tier 4'!U9&lt;3), 'STB Models Tier 4'!U9*$U$2,"")</f>
        <v/>
      </c>
      <c r="V9" s="16" t="str">
        <f>IF(AND(NOT(ISBLANK('STB Models Tier 4'!V9)),NOT(ISBLANK(VLOOKUP($F9,'Tier 4 Allowances'!$A$2:$AB$6,16,FALSE))),'STB Models Tier 4'!V9&lt;2), 'STB Models Tier 4'!V9*$V$2,"")</f>
        <v/>
      </c>
      <c r="W9" s="16" t="str">
        <f>IF(AND(NOT(ISBLANK('STB Models Tier 4'!W9)),NOT(ISBLANK(VLOOKUP($F9,'Tier 4 Allowances'!$A$2:$AB$6,17,FALSE))),'STB Models Tier 4'!W9&lt;6), 'STB Models Tier 4'!W9*$W$2,"")</f>
        <v/>
      </c>
      <c r="X9" s="16" t="str">
        <f>IF(AND(NOT(ISBLANK('STB Models Tier 4'!X9)),NOT(ISBLANK(VLOOKUP($F9,'Tier 4 Allowances'!$A$2:$AB$6,18,FALSE))),'STB Models Tier 4'!X9&lt;3), 'STB Models Tier 4'!X9*$X$2,"")</f>
        <v/>
      </c>
      <c r="Y9" s="16" t="str">
        <f>IF(AND(NOT(ISBLANK('STB Models Tier 4'!Y9)),NOT(ISBLANK(VLOOKUP($F9,'Tier 4 Allowances'!$A$2:$AB$6,19,FALSE))),'STB Models Tier 4'!Y9&lt;3), 'STB Models Tier 4'!Y9*$Y$2,"")</f>
        <v/>
      </c>
      <c r="Z9" s="16" t="str">
        <f>IF(AND(NOT(ISBLANK('STB Models Tier 4'!Z9)),NOT(ISBLANK(VLOOKUP($F9,'Tier 4 Allowances'!$A$2:$AB$6,20,FALSE))),'STB Models Tier 4'!Z9&lt;11), 'STB Models Tier 4'!Z9*$Z$2,"")</f>
        <v/>
      </c>
      <c r="AA9" s="16" t="str">
        <f>IF(AND(NOT(ISBLANK('STB Models Tier 4'!AA9)),NOT(ISBLANK(VLOOKUP($F9,'Tier 4 Allowances'!$A$2:$AB$6,21,FALSE))),'STB Models Tier 4'!AA9&lt;3), 'STB Models Tier 4'!AA9*$AA$2,"")</f>
        <v/>
      </c>
      <c r="AB9" s="16" t="str">
        <f>IF(AND(NOT(ISBLANK('STB Models Tier 4'!AB9)),NOT(ISBLANK(VLOOKUP($F9,'Tier 4 Allowances'!$A$2:$AB$6,22,FALSE))),'STB Models Tier 4'!AB9&lt;3), 'STB Models Tier 4'!AB9*$AB$2,"")</f>
        <v/>
      </c>
      <c r="AC9" s="16" t="str">
        <f>IF(AND(NOT(ISBLANK('STB Models Tier 4'!AC9)),NOT(ISBLANK(VLOOKUP($F9,'Tier 4 Allowances'!$A$2:$AB$6,23,FALSE))),'STB Models Tier 4'!AC9&lt;11), 'STB Models Tier 4'!AC9*$AC$2,"")</f>
        <v/>
      </c>
      <c r="AD9" s="16" t="str">
        <f>IF(AND(NOT(ISBLANK('STB Models Tier 4'!AD9)),NOT(ISBLANK(VLOOKUP($F9,'Tier 4 Allowances'!$A$2:$AB$6,24,FALSE))),'STB Models Tier 4'!AD9&lt;2), 'STB Models Tier 4'!AD9*$AD$2,"")</f>
        <v/>
      </c>
      <c r="AE9" s="16" t="str">
        <f>IF(AND(NOT(ISBLANK('STB Models Tier 4'!AE9)),NOT(ISBLANK(VLOOKUP($F9,'Tier 4 Allowances'!$A$2:$AB$6,25,FALSE))),'STB Models Tier 4'!AE9&lt;2,OR(ISBLANK('STB Models Tier 4'!AD9),'STB Models Tier 4'!AD9=0),OR(ISBLANK('STB Models Tier 4'!$O9),'STB Models Tier 4'!$O9=0)), 'STB Models Tier 4'!AE9*$AE$2,"")</f>
        <v/>
      </c>
      <c r="AF9" s="16" t="str">
        <f>IF(AND(NOT(ISBLANK('STB Models Tier 4'!AF9)),NOT(ISBLANK(VLOOKUP($F9,'Tier 4 Allowances'!$A$2:$AB$6,26,FALSE))),'STB Models Tier 4'!AF9&lt;2), 'STB Models Tier 4'!AF9*$AF$2,"")</f>
        <v/>
      </c>
      <c r="AG9" s="16" t="str">
        <f>IF(AND(NOT(ISBLANK('STB Models Tier 4'!AG9)),NOT(ISBLANK(VLOOKUP($F9,'Tier 4 Allowances'!$A$2:$AB$6,27,FALSE))),'STB Models Tier 4'!AG9&lt;2), 'STB Models Tier 4'!AG9*$AG$2,"")</f>
        <v/>
      </c>
      <c r="AH9" s="16" t="str">
        <f>IF(AND(NOT(ISBLANK('STB Models Tier 4'!AH9)),NOT(ISBLANK(VLOOKUP($F9,'Tier 4 Allowances'!$A$2:$AB$6,28,FALSE))),'STB Models Tier 4'!AH9&lt;2), 'STB Models Tier 4'!AH9*$AH$2,"")</f>
        <v/>
      </c>
      <c r="AI9" s="37" t="str">
        <f>IF(ISBLANK('STB Models Tier 4'!AI9),"",'STB Models Tier 4'!AI9)</f>
        <v/>
      </c>
      <c r="AJ9" s="37">
        <f>IF(AND('STB Models Tier 4'!AS9="Yes",P9=$P$2,NOT(Q9=$Q$2)),-10,0)</f>
        <v>0</v>
      </c>
      <c r="AK9" s="37">
        <f>IF(AND('STB Models Tier 4'!AS9="Yes",AF9=$AF$2),-5,0)</f>
        <v>0</v>
      </c>
      <c r="AL9" s="17" t="str">
        <f>IF(ISBLANK('STB Models Tier 4'!AJ9),"",'STB Models Tier 4'!AJ9)</f>
        <v/>
      </c>
      <c r="AM9" s="17" t="str">
        <f>IF(ISBLANK('STB Models Tier 4'!AK9),"",'STB Models Tier 4'!AK9)</f>
        <v/>
      </c>
      <c r="AN9" s="17" t="str">
        <f>IF(ISBLANK('STB Models Tier 4'!AL9),"",'STB Models Tier 4'!AL9)</f>
        <v/>
      </c>
      <c r="AO9" s="17" t="str">
        <f>IF(ISBLANK('STB Models Tier 4'!AM9),"",'STB Models Tier 4'!AM9)</f>
        <v/>
      </c>
      <c r="AP9" s="17" t="str">
        <f>IF(ISBLANK('STB Models Tier 4'!AN9),"",'STB Models Tier 4'!AN9)</f>
        <v/>
      </c>
      <c r="AQ9" s="17" t="str">
        <f>IF(ISBLANK('STB Models Tier 4'!F9),"",IF(ISBLANK('STB Models Tier 4'!G9), 14, 7-(4-$G9)/2))</f>
        <v/>
      </c>
      <c r="AR9" s="17" t="str">
        <f>IF(ISBLANK('STB Models Tier 4'!F9),"",IF(ISBLANK('STB Models Tier 4'!H9),10,(10-H9)))</f>
        <v/>
      </c>
      <c r="AS9" s="17" t="str">
        <f>IF(ISBLANK('STB Models Tier 4'!F9),"",IF(ISBLANK('STB Models Tier 4'!G9),0,7+(4-G9)/2))</f>
        <v/>
      </c>
      <c r="AT9" s="17" t="str">
        <f>IF(ISBLANK('STB Models Tier 4'!F9),"",'STB Models Tier 4'!H9)</f>
        <v/>
      </c>
      <c r="AU9" s="17" t="str">
        <f>IF(ISBLANK('STB Models Tier 4'!F9),"",(IF(OR(AND(NOT(ISBLANK('STB Models Tier 4'!G9)),ISBLANK('STB Models Tier 4'!AL9)),AND(NOT(ISBLANK('STB Models Tier 4'!H9)),ISBLANK('STB Models Tier 4'!AM9)),ISBLANK('STB Models Tier 4'!AK9)),"Incomplete",0.365*('STB Models Tier 4'!AJ9*AQ9+'STB Models Tier 4'!AK9*AR9+'STB Models Tier 4'!AL9*AS9+'STB Models Tier 4'!AM9*AT9))))</f>
        <v/>
      </c>
      <c r="AV9" s="16" t="str">
        <f>IF(ISBLANK('STB Models Tier 4'!F9),"",VLOOKUP(F9,'Tier 4 Allowances'!$A$2:$B$6,2,FALSE)+SUM($I9:$AH9)+AJ9+AK9)</f>
        <v/>
      </c>
      <c r="AW9" s="37" t="str">
        <f>IF(ISBLANK('STB Models Tier 4'!F9),"",AV9+'STB Models Tier 4'!AI9)</f>
        <v/>
      </c>
      <c r="AX9" s="37" t="str">
        <f>IF(ISBLANK('STB Models Tier 4'!AN9),"",IF('STB Models Tier 4'!AN9&gt;'Tier 4 Calculations'!AW9,"No","Yes"))</f>
        <v/>
      </c>
      <c r="AY9" s="51" t="str">
        <f>IF(ISBLANK('STB Models Tier 4'!AS9),"",'STB Models Tier 4'!AS9)</f>
        <v/>
      </c>
    </row>
    <row r="10" spans="1:53" ht="16" x14ac:dyDescent="0.2">
      <c r="A10" s="16" t="str">
        <f>IF(ISBLANK('STB Models Tier 4'!A10),"",'STB Models Tier 4'!A10)</f>
        <v/>
      </c>
      <c r="B10" s="16" t="str">
        <f>IF(ISBLANK('STB Models Tier 4'!B10),"",'STB Models Tier 4'!B10)</f>
        <v/>
      </c>
      <c r="C10" s="16" t="str">
        <f>IF(ISBLANK('STB Models Tier 4'!C10),"",'STB Models Tier 4'!C10)</f>
        <v/>
      </c>
      <c r="D10" s="16" t="str">
        <f>IF(ISBLANK('STB Models Tier 4'!D10),"",'STB Models Tier 4'!D10)</f>
        <v/>
      </c>
      <c r="E10" s="16" t="str">
        <f>IF(ISBLANK('STB Models Tier 4'!E10),"",'STB Models Tier 4'!E10)</f>
        <v/>
      </c>
      <c r="F10" s="16" t="str">
        <f>IF(ISBLANK('STB Models Tier 4'!F10),"",'STB Models Tier 4'!F10)</f>
        <v/>
      </c>
      <c r="G10" s="16" t="str">
        <f>IF(ISBLANK('STB Models Tier 4'!G10),"",'STB Models Tier 4'!G10)</f>
        <v/>
      </c>
      <c r="H10" s="16" t="str">
        <f>IF(ISBLANK('STB Models Tier 4'!H10),"",'STB Models Tier 4'!H10)</f>
        <v/>
      </c>
      <c r="I10" s="16" t="str">
        <f>IF(AND(NOT(ISBLANK('STB Models Tier 4'!I10)),NOT(ISBLANK(VLOOKUP($F10,'Tier 4 Allowances'!$A$2:$AB$6,3,FALSE))),'STB Models Tier 4'!I10&lt;2), 'STB Models Tier 4'!I10*$I$2,"")</f>
        <v/>
      </c>
      <c r="J10" s="16" t="str">
        <f>IF(AND(NOT(ISBLANK('STB Models Tier 4'!J10)),NOT(ISBLANK(VLOOKUP($F10,'Tier 4 Allowances'!$A$2:$AB$6,4,FALSE))),'STB Models Tier 4'!J10&lt;3), 'STB Models Tier 4'!J10*$J$2,"")</f>
        <v/>
      </c>
      <c r="K10" s="16" t="str">
        <f>IF(AND(NOT(ISBLANK('STB Models Tier 4'!K10)),NOT(ISBLANK(VLOOKUP($F10,'Tier 4 Allowances'!$A$2:$AB$6,5,FALSE))),'STB Models Tier 4'!K10&lt;2), 'STB Models Tier 4'!K10*$K$2,"")</f>
        <v/>
      </c>
      <c r="L10" s="16" t="str">
        <f>IF(AND(NOT(ISBLANK('STB Models Tier 4'!L10)),NOT(ISBLANK(VLOOKUP($F10,'Tier 4 Allowances'!$A$2:$AB$6,6,FALSE))),'STB Models Tier 4'!L10&lt;3), 'STB Models Tier 4'!L10*$L$2,"")</f>
        <v/>
      </c>
      <c r="M10" s="16" t="str">
        <f>IF(AND(NOT(ISBLANK('STB Models Tier 4'!M10)),OR(ISBLANK('STB Models Tier 4'!N10),'STB Models Tier 4'!N10=0),NOT(ISBLANK(VLOOKUP($F10,'Tier 4 Allowances'!$A$2:$AB$6,7,FALSE))),'STB Models Tier 4'!M10&lt;2), 'STB Models Tier 4'!M10*$M$2,"")</f>
        <v/>
      </c>
      <c r="N10" s="16" t="str">
        <f>IF(AND(NOT(ISBLANK('STB Models Tier 4'!N10)),NOT(ISBLANK(VLOOKUP($F10,'Tier 4 Allowances'!$A$2:$AB$6,8,FALSE))),'STB Models Tier 4'!N10&lt;2), 'STB Models Tier 4'!N10*$N$2,"")</f>
        <v/>
      </c>
      <c r="O10" s="16" t="str">
        <f>IF(AND(NOT(ISBLANK('STB Models Tier 4'!O10)),NOT(ISBLANK(VLOOKUP($F10,'Tier 4 Allowances'!$A$2:$AB$6,9,FALSE))),'STB Models Tier 4'!O10&lt;7), 'STB Models Tier 4'!O10*$O$2,"")</f>
        <v/>
      </c>
      <c r="P10" s="16" t="str">
        <f>IF(AND(NOT(ISBLANK('STB Models Tier 4'!P10)),OR(ISBLANK('STB Models Tier 4'!S10),'STB Models Tier 4'!S10=0),NOT(ISBLANK(VLOOKUP($F10,'Tier 4 Allowances'!$A$2:$AB$6,10,FALSE))),'STB Models Tier 4'!P10&lt;2), 'STB Models Tier 4'!P10*$P$2,"")</f>
        <v/>
      </c>
      <c r="Q10" s="16" t="str">
        <f>IF(AND(NOT(ISBLANK('STB Models Tier 4'!Q10)),NOT(ISBLANK(VLOOKUP($F10,'Tier 4 Allowances'!$A$2:$AB$6,11,FALSE))),'STB Models Tier 4'!Q10&lt;2), 'STB Models Tier 4'!Q10*$Q$2,"")</f>
        <v/>
      </c>
      <c r="R10" s="16" t="str">
        <f>IF(AND(NOT(ISBLANK('STB Models Tier 4'!R10)),OR(ISBLANK('STB Models Tier 4'!S10),'STB Models Tier 4'!S10=0),NOT(ISBLANK(VLOOKUP($F10,'Tier 4 Allowances'!$A$2:$AB$6,12,FALSE))),'STB Models Tier 4'!R10&lt;2), 'STB Models Tier 4'!R10*$R$2,"")</f>
        <v/>
      </c>
      <c r="S10" s="16" t="str">
        <f>IF(AND(NOT(ISBLANK('STB Models Tier 4'!S10)),NOT(ISBLANK(VLOOKUP($F10,'Tier 4 Allowances'!$A$2:$AB$6,13,FALSE))),'STB Models Tier 4'!S10&lt;2), 'STB Models Tier 4'!S10*$S$2,"")</f>
        <v/>
      </c>
      <c r="T10" s="16" t="str">
        <f>IF(AND(NOT(ISBLANK('STB Models Tier 4'!T10)),NOT(ISBLANK(VLOOKUP($F10,'Tier 4 Allowances'!$A$2:$AB$6,14,FALSE))),'STB Models Tier 4'!T10&lt;2), 'STB Models Tier 4'!T10*$T$2,"")</f>
        <v/>
      </c>
      <c r="U10" s="16" t="str">
        <f>IF(AND(NOT(ISBLANK('STB Models Tier 4'!U10)),NOT(ISBLANK(VLOOKUP($F10,'Tier 4 Allowances'!$A$2:$AB$6,15,FALSE))),'STB Models Tier 4'!U10&lt;3), 'STB Models Tier 4'!U10*$U$2,"")</f>
        <v/>
      </c>
      <c r="V10" s="16" t="str">
        <f>IF(AND(NOT(ISBLANK('STB Models Tier 4'!V10)),NOT(ISBLANK(VLOOKUP($F10,'Tier 4 Allowances'!$A$2:$AB$6,16,FALSE))),'STB Models Tier 4'!V10&lt;2), 'STB Models Tier 4'!V10*$V$2,"")</f>
        <v/>
      </c>
      <c r="W10" s="16" t="str">
        <f>IF(AND(NOT(ISBLANK('STB Models Tier 4'!W10)),NOT(ISBLANK(VLOOKUP($F10,'Tier 4 Allowances'!$A$2:$AB$6,17,FALSE))),'STB Models Tier 4'!W10&lt;6), 'STB Models Tier 4'!W10*$W$2,"")</f>
        <v/>
      </c>
      <c r="X10" s="16" t="str">
        <f>IF(AND(NOT(ISBLANK('STB Models Tier 4'!X10)),NOT(ISBLANK(VLOOKUP($F10,'Tier 4 Allowances'!$A$2:$AB$6,18,FALSE))),'STB Models Tier 4'!X10&lt;3), 'STB Models Tier 4'!X10*$X$2,"")</f>
        <v/>
      </c>
      <c r="Y10" s="16" t="str">
        <f>IF(AND(NOT(ISBLANK('STB Models Tier 4'!Y10)),NOT(ISBLANK(VLOOKUP($F10,'Tier 4 Allowances'!$A$2:$AB$6,19,FALSE))),'STB Models Tier 4'!Y10&lt;3), 'STB Models Tier 4'!Y10*$Y$2,"")</f>
        <v/>
      </c>
      <c r="Z10" s="16" t="str">
        <f>IF(AND(NOT(ISBLANK('STB Models Tier 4'!Z10)),NOT(ISBLANK(VLOOKUP($F10,'Tier 4 Allowances'!$A$2:$AB$6,20,FALSE))),'STB Models Tier 4'!Z10&lt;11), 'STB Models Tier 4'!Z10*$Z$2,"")</f>
        <v/>
      </c>
      <c r="AA10" s="16" t="str">
        <f>IF(AND(NOT(ISBLANK('STB Models Tier 4'!AA10)),NOT(ISBLANK(VLOOKUP($F10,'Tier 4 Allowances'!$A$2:$AB$6,21,FALSE))),'STB Models Tier 4'!AA10&lt;3), 'STB Models Tier 4'!AA10*$AA$2,"")</f>
        <v/>
      </c>
      <c r="AB10" s="16" t="str">
        <f>IF(AND(NOT(ISBLANK('STB Models Tier 4'!AB10)),NOT(ISBLANK(VLOOKUP($F10,'Tier 4 Allowances'!$A$2:$AB$6,22,FALSE))),'STB Models Tier 4'!AB10&lt;3), 'STB Models Tier 4'!AB10*$AB$2,"")</f>
        <v/>
      </c>
      <c r="AC10" s="16" t="str">
        <f>IF(AND(NOT(ISBLANK('STB Models Tier 4'!AC10)),NOT(ISBLANK(VLOOKUP($F10,'Tier 4 Allowances'!$A$2:$AB$6,23,FALSE))),'STB Models Tier 4'!AC10&lt;11), 'STB Models Tier 4'!AC10*$AC$2,"")</f>
        <v/>
      </c>
      <c r="AD10" s="16" t="str">
        <f>IF(AND(NOT(ISBLANK('STB Models Tier 4'!AD10)),NOT(ISBLANK(VLOOKUP($F10,'Tier 4 Allowances'!$A$2:$AB$6,24,FALSE))),'STB Models Tier 4'!AD10&lt;2), 'STB Models Tier 4'!AD10*$AD$2,"")</f>
        <v/>
      </c>
      <c r="AE10" s="16" t="str">
        <f>IF(AND(NOT(ISBLANK('STB Models Tier 4'!AE10)),NOT(ISBLANK(VLOOKUP($F10,'Tier 4 Allowances'!$A$2:$AB$6,25,FALSE))),'STB Models Tier 4'!AE10&lt;2,OR(ISBLANK('STB Models Tier 4'!AD10),'STB Models Tier 4'!AD10=0),OR(ISBLANK('STB Models Tier 4'!$O10),'STB Models Tier 4'!$O10=0)), 'STB Models Tier 4'!AE10*$AE$2,"")</f>
        <v/>
      </c>
      <c r="AF10" s="16" t="str">
        <f>IF(AND(NOT(ISBLANK('STB Models Tier 4'!AF10)),NOT(ISBLANK(VLOOKUP($F10,'Tier 4 Allowances'!$A$2:$AB$6,26,FALSE))),'STB Models Tier 4'!AF10&lt;2), 'STB Models Tier 4'!AF10*$AF$2,"")</f>
        <v/>
      </c>
      <c r="AG10" s="16" t="str">
        <f>IF(AND(NOT(ISBLANK('STB Models Tier 4'!AG10)),NOT(ISBLANK(VLOOKUP($F10,'Tier 4 Allowances'!$A$2:$AB$6,27,FALSE))),'STB Models Tier 4'!AG10&lt;2), 'STB Models Tier 4'!AG10*$AG$2,"")</f>
        <v/>
      </c>
      <c r="AH10" s="16" t="str">
        <f>IF(AND(NOT(ISBLANK('STB Models Tier 4'!AH10)),NOT(ISBLANK(VLOOKUP($F10,'Tier 4 Allowances'!$A$2:$AB$6,28,FALSE))),'STB Models Tier 4'!AH10&lt;2), 'STB Models Tier 4'!AH10*$AH$2,"")</f>
        <v/>
      </c>
      <c r="AI10" s="37" t="str">
        <f>IF(ISBLANK('STB Models Tier 4'!AI10),"",'STB Models Tier 4'!AI10)</f>
        <v/>
      </c>
      <c r="AJ10" s="37">
        <f>IF(AND('STB Models Tier 4'!AS10="Yes",P10=$P$2,NOT(Q10=$Q$2)),-10,0)</f>
        <v>0</v>
      </c>
      <c r="AK10" s="37">
        <f>IF(AND('STB Models Tier 4'!AS10="Yes",AF10=$AF$2),-5,0)</f>
        <v>0</v>
      </c>
      <c r="AL10" s="17" t="str">
        <f>IF(ISBLANK('STB Models Tier 4'!AJ10),"",'STB Models Tier 4'!AJ10)</f>
        <v/>
      </c>
      <c r="AM10" s="17" t="str">
        <f>IF(ISBLANK('STB Models Tier 4'!AK10),"",'STB Models Tier 4'!AK10)</f>
        <v/>
      </c>
      <c r="AN10" s="17" t="str">
        <f>IF(ISBLANK('STB Models Tier 4'!AL10),"",'STB Models Tier 4'!AL10)</f>
        <v/>
      </c>
      <c r="AO10" s="17" t="str">
        <f>IF(ISBLANK('STB Models Tier 4'!AM10),"",'STB Models Tier 4'!AM10)</f>
        <v/>
      </c>
      <c r="AP10" s="17" t="str">
        <f>IF(ISBLANK('STB Models Tier 4'!AN10),"",'STB Models Tier 4'!AN10)</f>
        <v/>
      </c>
      <c r="AQ10" s="17" t="str">
        <f>IF(ISBLANK('STB Models Tier 4'!F10),"",IF(ISBLANK('STB Models Tier 4'!G10), 14, 7-(4-$G10)/2))</f>
        <v/>
      </c>
      <c r="AR10" s="17" t="str">
        <f>IF(ISBLANK('STB Models Tier 4'!F10),"",IF(ISBLANK('STB Models Tier 4'!H10),10,(10-H10)))</f>
        <v/>
      </c>
      <c r="AS10" s="17" t="str">
        <f>IF(ISBLANK('STB Models Tier 4'!F10),"",IF(ISBLANK('STB Models Tier 4'!G10),0,7+(4-G10)/2))</f>
        <v/>
      </c>
      <c r="AT10" s="17" t="str">
        <f>IF(ISBLANK('STB Models Tier 4'!F10),"",'STB Models Tier 4'!H10)</f>
        <v/>
      </c>
      <c r="AU10" s="17" t="str">
        <f>IF(ISBLANK('STB Models Tier 4'!F10),"",(IF(OR(AND(NOT(ISBLANK('STB Models Tier 4'!G10)),ISBLANK('STB Models Tier 4'!AL10)),AND(NOT(ISBLANK('STB Models Tier 4'!H10)),ISBLANK('STB Models Tier 4'!AM10)),ISBLANK('STB Models Tier 4'!AK10)),"Incomplete",0.365*('STB Models Tier 4'!AJ10*AQ10+'STB Models Tier 4'!AK10*AR10+'STB Models Tier 4'!AL10*AS10+'STB Models Tier 4'!AM10*AT10))))</f>
        <v/>
      </c>
      <c r="AV10" s="16" t="str">
        <f>IF(ISBLANK('STB Models Tier 4'!F10),"",VLOOKUP(F10,'Tier 4 Allowances'!$A$2:$B$6,2,FALSE)+SUM($I10:$AH10)+AJ10+AK10)</f>
        <v/>
      </c>
      <c r="AW10" s="37" t="str">
        <f>IF(ISBLANK('STB Models Tier 4'!F10),"",AV10+'STB Models Tier 4'!AI10)</f>
        <v/>
      </c>
      <c r="AX10" s="37" t="str">
        <f>IF(ISBLANK('STB Models Tier 4'!AN10),"",IF('STB Models Tier 4'!AN10&gt;'Tier 4 Calculations'!AW10,"No","Yes"))</f>
        <v/>
      </c>
      <c r="AY10" s="51" t="str">
        <f>IF(ISBLANK('STB Models Tier 4'!AS10),"",'STB Models Tier 4'!AS10)</f>
        <v/>
      </c>
    </row>
    <row r="11" spans="1:53" ht="16" x14ac:dyDescent="0.2">
      <c r="A11" s="16" t="str">
        <f>IF(ISBLANK('STB Models Tier 4'!A11),"",'STB Models Tier 4'!A11)</f>
        <v/>
      </c>
      <c r="B11" s="16" t="str">
        <f>IF(ISBLANK('STB Models Tier 4'!B11),"",'STB Models Tier 4'!B11)</f>
        <v/>
      </c>
      <c r="C11" s="16" t="str">
        <f>IF(ISBLANK('STB Models Tier 4'!C11),"",'STB Models Tier 4'!C11)</f>
        <v/>
      </c>
      <c r="D11" s="16" t="str">
        <f>IF(ISBLANK('STB Models Tier 4'!D11),"",'STB Models Tier 4'!D11)</f>
        <v/>
      </c>
      <c r="E11" s="16" t="str">
        <f>IF(ISBLANK('STB Models Tier 4'!E11),"",'STB Models Tier 4'!E11)</f>
        <v/>
      </c>
      <c r="F11" s="16" t="str">
        <f>IF(ISBLANK('STB Models Tier 4'!F11),"",'STB Models Tier 4'!F11)</f>
        <v/>
      </c>
      <c r="G11" s="16" t="str">
        <f>IF(ISBLANK('STB Models Tier 4'!G11),"",'STB Models Tier 4'!G11)</f>
        <v/>
      </c>
      <c r="H11" s="16" t="str">
        <f>IF(ISBLANK('STB Models Tier 4'!H11),"",'STB Models Tier 4'!H11)</f>
        <v/>
      </c>
      <c r="I11" s="16" t="str">
        <f>IF(AND(NOT(ISBLANK('STB Models Tier 4'!I11)),NOT(ISBLANK(VLOOKUP($F11,'Tier 4 Allowances'!$A$2:$AB$6,3,FALSE))),'STB Models Tier 4'!I11&lt;2), 'STB Models Tier 4'!I11*$I$2,"")</f>
        <v/>
      </c>
      <c r="J11" s="16" t="str">
        <f>IF(AND(NOT(ISBLANK('STB Models Tier 4'!J11)),NOT(ISBLANK(VLOOKUP($F11,'Tier 4 Allowances'!$A$2:$AB$6,4,FALSE))),'STB Models Tier 4'!J11&lt;3), 'STB Models Tier 4'!J11*$J$2,"")</f>
        <v/>
      </c>
      <c r="K11" s="16" t="str">
        <f>IF(AND(NOT(ISBLANK('STB Models Tier 4'!K11)),NOT(ISBLANK(VLOOKUP($F11,'Tier 4 Allowances'!$A$2:$AB$6,5,FALSE))),'STB Models Tier 4'!K11&lt;2), 'STB Models Tier 4'!K11*$K$2,"")</f>
        <v/>
      </c>
      <c r="L11" s="16" t="str">
        <f>IF(AND(NOT(ISBLANK('STB Models Tier 4'!L11)),NOT(ISBLANK(VLOOKUP($F11,'Tier 4 Allowances'!$A$2:$AB$6,6,FALSE))),'STB Models Tier 4'!L11&lt;3), 'STB Models Tier 4'!L11*$L$2,"")</f>
        <v/>
      </c>
      <c r="M11" s="16" t="str">
        <f>IF(AND(NOT(ISBLANK('STB Models Tier 4'!M11)),OR(ISBLANK('STB Models Tier 4'!N11),'STB Models Tier 4'!N11=0),NOT(ISBLANK(VLOOKUP($F11,'Tier 4 Allowances'!$A$2:$AB$6,7,FALSE))),'STB Models Tier 4'!M11&lt;2), 'STB Models Tier 4'!M11*$M$2,"")</f>
        <v/>
      </c>
      <c r="N11" s="16" t="str">
        <f>IF(AND(NOT(ISBLANK('STB Models Tier 4'!N11)),NOT(ISBLANK(VLOOKUP($F11,'Tier 4 Allowances'!$A$2:$AB$6,8,FALSE))),'STB Models Tier 4'!N11&lt;2), 'STB Models Tier 4'!N11*$N$2,"")</f>
        <v/>
      </c>
      <c r="O11" s="16" t="str">
        <f>IF(AND(NOT(ISBLANK('STB Models Tier 4'!O11)),NOT(ISBLANK(VLOOKUP($F11,'Tier 4 Allowances'!$A$2:$AB$6,9,FALSE))),'STB Models Tier 4'!O11&lt;7), 'STB Models Tier 4'!O11*$O$2,"")</f>
        <v/>
      </c>
      <c r="P11" s="16" t="str">
        <f>IF(AND(NOT(ISBLANK('STB Models Tier 4'!P11)),OR(ISBLANK('STB Models Tier 4'!S11),'STB Models Tier 4'!S11=0),NOT(ISBLANK(VLOOKUP($F11,'Tier 4 Allowances'!$A$2:$AB$6,10,FALSE))),'STB Models Tier 4'!P11&lt;2), 'STB Models Tier 4'!P11*$P$2,"")</f>
        <v/>
      </c>
      <c r="Q11" s="16" t="str">
        <f>IF(AND(NOT(ISBLANK('STB Models Tier 4'!Q11)),NOT(ISBLANK(VLOOKUP($F11,'Tier 4 Allowances'!$A$2:$AB$6,11,FALSE))),'STB Models Tier 4'!Q11&lt;2), 'STB Models Tier 4'!Q11*$Q$2,"")</f>
        <v/>
      </c>
      <c r="R11" s="16" t="str">
        <f>IF(AND(NOT(ISBLANK('STB Models Tier 4'!R11)),OR(ISBLANK('STB Models Tier 4'!S11),'STB Models Tier 4'!S11=0),NOT(ISBLANK(VLOOKUP($F11,'Tier 4 Allowances'!$A$2:$AB$6,12,FALSE))),'STB Models Tier 4'!R11&lt;2), 'STB Models Tier 4'!R11*$R$2,"")</f>
        <v/>
      </c>
      <c r="S11" s="16" t="str">
        <f>IF(AND(NOT(ISBLANK('STB Models Tier 4'!S11)),NOT(ISBLANK(VLOOKUP($F11,'Tier 4 Allowances'!$A$2:$AB$6,13,FALSE))),'STB Models Tier 4'!S11&lt;2), 'STB Models Tier 4'!S11*$S$2,"")</f>
        <v/>
      </c>
      <c r="T11" s="16" t="str">
        <f>IF(AND(NOT(ISBLANK('STB Models Tier 4'!T11)),NOT(ISBLANK(VLOOKUP($F11,'Tier 4 Allowances'!$A$2:$AB$6,14,FALSE))),'STB Models Tier 4'!T11&lt;2), 'STB Models Tier 4'!T11*$T$2,"")</f>
        <v/>
      </c>
      <c r="U11" s="16" t="str">
        <f>IF(AND(NOT(ISBLANK('STB Models Tier 4'!U11)),NOT(ISBLANK(VLOOKUP($F11,'Tier 4 Allowances'!$A$2:$AB$6,15,FALSE))),'STB Models Tier 4'!U11&lt;3), 'STB Models Tier 4'!U11*$U$2,"")</f>
        <v/>
      </c>
      <c r="V11" s="16" t="str">
        <f>IF(AND(NOT(ISBLANK('STB Models Tier 4'!V11)),NOT(ISBLANK(VLOOKUP($F11,'Tier 4 Allowances'!$A$2:$AB$6,16,FALSE))),'STB Models Tier 4'!V11&lt;2), 'STB Models Tier 4'!V11*$V$2,"")</f>
        <v/>
      </c>
      <c r="W11" s="16" t="str">
        <f>IF(AND(NOT(ISBLANK('STB Models Tier 4'!W11)),NOT(ISBLANK(VLOOKUP($F11,'Tier 4 Allowances'!$A$2:$AB$6,17,FALSE))),'STB Models Tier 4'!W11&lt;6), 'STB Models Tier 4'!W11*$W$2,"")</f>
        <v/>
      </c>
      <c r="X11" s="16" t="str">
        <f>IF(AND(NOT(ISBLANK('STB Models Tier 4'!X11)),NOT(ISBLANK(VLOOKUP($F11,'Tier 4 Allowances'!$A$2:$AB$6,18,FALSE))),'STB Models Tier 4'!X11&lt;3), 'STB Models Tier 4'!X11*$X$2,"")</f>
        <v/>
      </c>
      <c r="Y11" s="16" t="str">
        <f>IF(AND(NOT(ISBLANK('STB Models Tier 4'!Y11)),NOT(ISBLANK(VLOOKUP($F11,'Tier 4 Allowances'!$A$2:$AB$6,19,FALSE))),'STB Models Tier 4'!Y11&lt;3), 'STB Models Tier 4'!Y11*$Y$2,"")</f>
        <v/>
      </c>
      <c r="Z11" s="16" t="str">
        <f>IF(AND(NOT(ISBLANK('STB Models Tier 4'!Z11)),NOT(ISBLANK(VLOOKUP($F11,'Tier 4 Allowances'!$A$2:$AB$6,20,FALSE))),'STB Models Tier 4'!Z11&lt;11), 'STB Models Tier 4'!Z11*$Z$2,"")</f>
        <v/>
      </c>
      <c r="AA11" s="16" t="str">
        <f>IF(AND(NOT(ISBLANK('STB Models Tier 4'!AA11)),NOT(ISBLANK(VLOOKUP($F11,'Tier 4 Allowances'!$A$2:$AB$6,21,FALSE))),'STB Models Tier 4'!AA11&lt;3), 'STB Models Tier 4'!AA11*$AA$2,"")</f>
        <v/>
      </c>
      <c r="AB11" s="16" t="str">
        <f>IF(AND(NOT(ISBLANK('STB Models Tier 4'!AB11)),NOT(ISBLANK(VLOOKUP($F11,'Tier 4 Allowances'!$A$2:$AB$6,22,FALSE))),'STB Models Tier 4'!AB11&lt;3), 'STB Models Tier 4'!AB11*$AB$2,"")</f>
        <v/>
      </c>
      <c r="AC11" s="16" t="str">
        <f>IF(AND(NOT(ISBLANK('STB Models Tier 4'!AC11)),NOT(ISBLANK(VLOOKUP($F11,'Tier 4 Allowances'!$A$2:$AB$6,23,FALSE))),'STB Models Tier 4'!AC11&lt;11), 'STB Models Tier 4'!AC11*$AC$2,"")</f>
        <v/>
      </c>
      <c r="AD11" s="16" t="str">
        <f>IF(AND(NOT(ISBLANK('STB Models Tier 4'!AD11)),NOT(ISBLANK(VLOOKUP($F11,'Tier 4 Allowances'!$A$2:$AB$6,24,FALSE))),'STB Models Tier 4'!AD11&lt;2), 'STB Models Tier 4'!AD11*$AD$2,"")</f>
        <v/>
      </c>
      <c r="AE11" s="16" t="str">
        <f>IF(AND(NOT(ISBLANK('STB Models Tier 4'!AE11)),NOT(ISBLANK(VLOOKUP($F11,'Tier 4 Allowances'!$A$2:$AB$6,25,FALSE))),'STB Models Tier 4'!AE11&lt;2,OR(ISBLANK('STB Models Tier 4'!AD11),'STB Models Tier 4'!AD11=0),OR(ISBLANK('STB Models Tier 4'!$O11),'STB Models Tier 4'!$O11=0)), 'STB Models Tier 4'!AE11*$AE$2,"")</f>
        <v/>
      </c>
      <c r="AF11" s="16" t="str">
        <f>IF(AND(NOT(ISBLANK('STB Models Tier 4'!AF11)),NOT(ISBLANK(VLOOKUP($F11,'Tier 4 Allowances'!$A$2:$AB$6,26,FALSE))),'STB Models Tier 4'!AF11&lt;2), 'STB Models Tier 4'!AF11*$AF$2,"")</f>
        <v/>
      </c>
      <c r="AG11" s="16" t="str">
        <f>IF(AND(NOT(ISBLANK('STB Models Tier 4'!AG11)),NOT(ISBLANK(VLOOKUP($F11,'Tier 4 Allowances'!$A$2:$AB$6,27,FALSE))),'STB Models Tier 4'!AG11&lt;2), 'STB Models Tier 4'!AG11*$AG$2,"")</f>
        <v/>
      </c>
      <c r="AH11" s="16" t="str">
        <f>IF(AND(NOT(ISBLANK('STB Models Tier 4'!AH11)),NOT(ISBLANK(VLOOKUP($F11,'Tier 4 Allowances'!$A$2:$AB$6,28,FALSE))),'STB Models Tier 4'!AH11&lt;2), 'STB Models Tier 4'!AH11*$AH$2,"")</f>
        <v/>
      </c>
      <c r="AI11" s="37" t="str">
        <f>IF(ISBLANK('STB Models Tier 4'!AI11),"",'STB Models Tier 4'!AI11)</f>
        <v/>
      </c>
      <c r="AJ11" s="37">
        <f>IF(AND('STB Models Tier 4'!AS11="Yes",P11=$P$2,NOT(Q11=$Q$2)),-10,0)</f>
        <v>0</v>
      </c>
      <c r="AK11" s="37">
        <f>IF(AND('STB Models Tier 4'!AS11="Yes",AF11=$AF$2),-5,0)</f>
        <v>0</v>
      </c>
      <c r="AL11" s="17" t="str">
        <f>IF(ISBLANK('STB Models Tier 4'!AJ11),"",'STB Models Tier 4'!AJ11)</f>
        <v/>
      </c>
      <c r="AM11" s="17" t="str">
        <f>IF(ISBLANK('STB Models Tier 4'!AK11),"",'STB Models Tier 4'!AK11)</f>
        <v/>
      </c>
      <c r="AN11" s="17" t="str">
        <f>IF(ISBLANK('STB Models Tier 4'!AL11),"",'STB Models Tier 4'!AL11)</f>
        <v/>
      </c>
      <c r="AO11" s="17" t="str">
        <f>IF(ISBLANK('STB Models Tier 4'!AM11),"",'STB Models Tier 4'!AM11)</f>
        <v/>
      </c>
      <c r="AP11" s="17" t="str">
        <f>IF(ISBLANK('STB Models Tier 4'!AN11),"",'STB Models Tier 4'!AN11)</f>
        <v/>
      </c>
      <c r="AQ11" s="17" t="str">
        <f>IF(ISBLANK('STB Models Tier 4'!F11),"",IF(ISBLANK('STB Models Tier 4'!G11), 14, 7-(4-$G11)/2))</f>
        <v/>
      </c>
      <c r="AR11" s="17" t="str">
        <f>IF(ISBLANK('STB Models Tier 4'!F11),"",IF(ISBLANK('STB Models Tier 4'!H11),10,(10-H11)))</f>
        <v/>
      </c>
      <c r="AS11" s="17" t="str">
        <f>IF(ISBLANK('STB Models Tier 4'!F11),"",IF(ISBLANK('STB Models Tier 4'!G11),0,7+(4-G11)/2))</f>
        <v/>
      </c>
      <c r="AT11" s="17" t="str">
        <f>IF(ISBLANK('STB Models Tier 4'!F11),"",'STB Models Tier 4'!H11)</f>
        <v/>
      </c>
      <c r="AU11" s="17" t="str">
        <f>IF(ISBLANK('STB Models Tier 4'!F11),"",(IF(OR(AND(NOT(ISBLANK('STB Models Tier 4'!G11)),ISBLANK('STB Models Tier 4'!AL11)),AND(NOT(ISBLANK('STB Models Tier 4'!H11)),ISBLANK('STB Models Tier 4'!AM11)),ISBLANK('STB Models Tier 4'!AK11)),"Incomplete",0.365*('STB Models Tier 4'!AJ11*AQ11+'STB Models Tier 4'!AK11*AR11+'STB Models Tier 4'!AL11*AS11+'STB Models Tier 4'!AM11*AT11))))</f>
        <v/>
      </c>
      <c r="AV11" s="16" t="str">
        <f>IF(ISBLANK('STB Models Tier 4'!F11),"",VLOOKUP(F11,'Tier 4 Allowances'!$A$2:$B$6,2,FALSE)+SUM($I11:$AH11)+AJ11+AK11)</f>
        <v/>
      </c>
      <c r="AW11" s="37" t="str">
        <f>IF(ISBLANK('STB Models Tier 4'!F11),"",AV11+'STB Models Tier 4'!AI11)</f>
        <v/>
      </c>
      <c r="AX11" s="37" t="str">
        <f>IF(ISBLANK('STB Models Tier 4'!AN11),"",IF('STB Models Tier 4'!AN11&gt;'Tier 4 Calculations'!AW11,"No","Yes"))</f>
        <v/>
      </c>
      <c r="AY11" s="51" t="str">
        <f>IF(ISBLANK('STB Models Tier 4'!AS11),"",'STB Models Tier 4'!AS11)</f>
        <v/>
      </c>
    </row>
    <row r="12" spans="1:53" ht="16" x14ac:dyDescent="0.2">
      <c r="A12" s="16" t="str">
        <f>IF(ISBLANK('STB Models Tier 4'!A12),"",'STB Models Tier 4'!A12)</f>
        <v/>
      </c>
      <c r="B12" s="16" t="str">
        <f>IF(ISBLANK('STB Models Tier 4'!B12),"",'STB Models Tier 4'!B12)</f>
        <v/>
      </c>
      <c r="C12" s="16" t="str">
        <f>IF(ISBLANK('STB Models Tier 4'!C12),"",'STB Models Tier 4'!C12)</f>
        <v/>
      </c>
      <c r="D12" s="16" t="str">
        <f>IF(ISBLANK('STB Models Tier 4'!D12),"",'STB Models Tier 4'!D12)</f>
        <v/>
      </c>
      <c r="E12" s="16" t="str">
        <f>IF(ISBLANK('STB Models Tier 4'!E12),"",'STB Models Tier 4'!E12)</f>
        <v/>
      </c>
      <c r="F12" s="16" t="str">
        <f>IF(ISBLANK('STB Models Tier 4'!F12),"",'STB Models Tier 4'!F12)</f>
        <v/>
      </c>
      <c r="G12" s="16" t="str">
        <f>IF(ISBLANK('STB Models Tier 4'!G12),"",'STB Models Tier 4'!G12)</f>
        <v/>
      </c>
      <c r="H12" s="16" t="str">
        <f>IF(ISBLANK('STB Models Tier 4'!H12),"",'STB Models Tier 4'!H12)</f>
        <v/>
      </c>
      <c r="I12" s="16" t="str">
        <f>IF(AND(NOT(ISBLANK('STB Models Tier 4'!I12)),NOT(ISBLANK(VLOOKUP($F12,'Tier 4 Allowances'!$A$2:$AB$6,3,FALSE))),'STB Models Tier 4'!I12&lt;2), 'STB Models Tier 4'!I12*$I$2,"")</f>
        <v/>
      </c>
      <c r="J12" s="16" t="str">
        <f>IF(AND(NOT(ISBLANK('STB Models Tier 4'!J12)),NOT(ISBLANK(VLOOKUP($F12,'Tier 4 Allowances'!$A$2:$AB$6,4,FALSE))),'STB Models Tier 4'!J12&lt;3), 'STB Models Tier 4'!J12*$J$2,"")</f>
        <v/>
      </c>
      <c r="K12" s="16" t="str">
        <f>IF(AND(NOT(ISBLANK('STB Models Tier 4'!K12)),NOT(ISBLANK(VLOOKUP($F12,'Tier 4 Allowances'!$A$2:$AB$6,5,FALSE))),'STB Models Tier 4'!K12&lt;2), 'STB Models Tier 4'!K12*$K$2,"")</f>
        <v/>
      </c>
      <c r="L12" s="16" t="str">
        <f>IF(AND(NOT(ISBLANK('STB Models Tier 4'!L12)),NOT(ISBLANK(VLOOKUP($F12,'Tier 4 Allowances'!$A$2:$AB$6,6,FALSE))),'STB Models Tier 4'!L12&lt;3), 'STB Models Tier 4'!L12*$L$2,"")</f>
        <v/>
      </c>
      <c r="M12" s="16" t="str">
        <f>IF(AND(NOT(ISBLANK('STB Models Tier 4'!M12)),OR(ISBLANK('STB Models Tier 4'!N12),'STB Models Tier 4'!N12=0),NOT(ISBLANK(VLOOKUP($F12,'Tier 4 Allowances'!$A$2:$AB$6,7,FALSE))),'STB Models Tier 4'!M12&lt;2), 'STB Models Tier 4'!M12*$M$2,"")</f>
        <v/>
      </c>
      <c r="N12" s="16" t="str">
        <f>IF(AND(NOT(ISBLANK('STB Models Tier 4'!N12)),NOT(ISBLANK(VLOOKUP($F12,'Tier 4 Allowances'!$A$2:$AB$6,8,FALSE))),'STB Models Tier 4'!N12&lt;2), 'STB Models Tier 4'!N12*$N$2,"")</f>
        <v/>
      </c>
      <c r="O12" s="16" t="str">
        <f>IF(AND(NOT(ISBLANK('STB Models Tier 4'!O12)),NOT(ISBLANK(VLOOKUP($F12,'Tier 4 Allowances'!$A$2:$AB$6,9,FALSE))),'STB Models Tier 4'!O12&lt;7), 'STB Models Tier 4'!O12*$O$2,"")</f>
        <v/>
      </c>
      <c r="P12" s="16" t="str">
        <f>IF(AND(NOT(ISBLANK('STB Models Tier 4'!P12)),OR(ISBLANK('STB Models Tier 4'!S12),'STB Models Tier 4'!S12=0),NOT(ISBLANK(VLOOKUP($F12,'Tier 4 Allowances'!$A$2:$AB$6,10,FALSE))),'STB Models Tier 4'!P12&lt;2), 'STB Models Tier 4'!P12*$P$2,"")</f>
        <v/>
      </c>
      <c r="Q12" s="16" t="str">
        <f>IF(AND(NOT(ISBLANK('STB Models Tier 4'!Q12)),NOT(ISBLANK(VLOOKUP($F12,'Tier 4 Allowances'!$A$2:$AB$6,11,FALSE))),'STB Models Tier 4'!Q12&lt;2), 'STB Models Tier 4'!Q12*$Q$2,"")</f>
        <v/>
      </c>
      <c r="R12" s="16" t="str">
        <f>IF(AND(NOT(ISBLANK('STB Models Tier 4'!R12)),OR(ISBLANK('STB Models Tier 4'!S12),'STB Models Tier 4'!S12=0),NOT(ISBLANK(VLOOKUP($F12,'Tier 4 Allowances'!$A$2:$AB$6,12,FALSE))),'STB Models Tier 4'!R12&lt;2), 'STB Models Tier 4'!R12*$R$2,"")</f>
        <v/>
      </c>
      <c r="S12" s="16" t="str">
        <f>IF(AND(NOT(ISBLANK('STB Models Tier 4'!S12)),NOT(ISBLANK(VLOOKUP($F12,'Tier 4 Allowances'!$A$2:$AB$6,13,FALSE))),'STB Models Tier 4'!S12&lt;2), 'STB Models Tier 4'!S12*$S$2,"")</f>
        <v/>
      </c>
      <c r="T12" s="16" t="str">
        <f>IF(AND(NOT(ISBLANK('STB Models Tier 4'!T12)),NOT(ISBLANK(VLOOKUP($F12,'Tier 4 Allowances'!$A$2:$AB$6,14,FALSE))),'STB Models Tier 4'!T12&lt;2), 'STB Models Tier 4'!T12*$T$2,"")</f>
        <v/>
      </c>
      <c r="U12" s="16" t="str">
        <f>IF(AND(NOT(ISBLANK('STB Models Tier 4'!U12)),NOT(ISBLANK(VLOOKUP($F12,'Tier 4 Allowances'!$A$2:$AB$6,15,FALSE))),'STB Models Tier 4'!U12&lt;3), 'STB Models Tier 4'!U12*$U$2,"")</f>
        <v/>
      </c>
      <c r="V12" s="16" t="str">
        <f>IF(AND(NOT(ISBLANK('STB Models Tier 4'!V12)),NOT(ISBLANK(VLOOKUP($F12,'Tier 4 Allowances'!$A$2:$AB$6,16,FALSE))),'STB Models Tier 4'!V12&lt;2), 'STB Models Tier 4'!V12*$V$2,"")</f>
        <v/>
      </c>
      <c r="W12" s="16" t="str">
        <f>IF(AND(NOT(ISBLANK('STB Models Tier 4'!W12)),NOT(ISBLANK(VLOOKUP($F12,'Tier 4 Allowances'!$A$2:$AB$6,17,FALSE))),'STB Models Tier 4'!W12&lt;6), 'STB Models Tier 4'!W12*$W$2,"")</f>
        <v/>
      </c>
      <c r="X12" s="16" t="str">
        <f>IF(AND(NOT(ISBLANK('STB Models Tier 4'!X12)),NOT(ISBLANK(VLOOKUP($F12,'Tier 4 Allowances'!$A$2:$AB$6,18,FALSE))),'STB Models Tier 4'!X12&lt;3), 'STB Models Tier 4'!X12*$X$2,"")</f>
        <v/>
      </c>
      <c r="Y12" s="16" t="str">
        <f>IF(AND(NOT(ISBLANK('STB Models Tier 4'!Y12)),NOT(ISBLANK(VLOOKUP($F12,'Tier 4 Allowances'!$A$2:$AB$6,19,FALSE))),'STB Models Tier 4'!Y12&lt;3), 'STB Models Tier 4'!Y12*$Y$2,"")</f>
        <v/>
      </c>
      <c r="Z12" s="16" t="str">
        <f>IF(AND(NOT(ISBLANK('STB Models Tier 4'!Z12)),NOT(ISBLANK(VLOOKUP($F12,'Tier 4 Allowances'!$A$2:$AB$6,20,FALSE))),'STB Models Tier 4'!Z12&lt;11), 'STB Models Tier 4'!Z12*$Z$2,"")</f>
        <v/>
      </c>
      <c r="AA12" s="16" t="str">
        <f>IF(AND(NOT(ISBLANK('STB Models Tier 4'!AA12)),NOT(ISBLANK(VLOOKUP($F12,'Tier 4 Allowances'!$A$2:$AB$6,21,FALSE))),'STB Models Tier 4'!AA12&lt;3), 'STB Models Tier 4'!AA12*$AA$2,"")</f>
        <v/>
      </c>
      <c r="AB12" s="16" t="str">
        <f>IF(AND(NOT(ISBLANK('STB Models Tier 4'!AB12)),NOT(ISBLANK(VLOOKUP($F12,'Tier 4 Allowances'!$A$2:$AB$6,22,FALSE))),'STB Models Tier 4'!AB12&lt;3), 'STB Models Tier 4'!AB12*$AB$2,"")</f>
        <v/>
      </c>
      <c r="AC12" s="16" t="str">
        <f>IF(AND(NOT(ISBLANK('STB Models Tier 4'!AC12)),NOT(ISBLANK(VLOOKUP($F12,'Tier 4 Allowances'!$A$2:$AB$6,23,FALSE))),'STB Models Tier 4'!AC12&lt;11), 'STB Models Tier 4'!AC12*$AC$2,"")</f>
        <v/>
      </c>
      <c r="AD12" s="16" t="str">
        <f>IF(AND(NOT(ISBLANK('STB Models Tier 4'!AD12)),NOT(ISBLANK(VLOOKUP($F12,'Tier 4 Allowances'!$A$2:$AB$6,24,FALSE))),'STB Models Tier 4'!AD12&lt;2), 'STB Models Tier 4'!AD12*$AD$2,"")</f>
        <v/>
      </c>
      <c r="AE12" s="16" t="str">
        <f>IF(AND(NOT(ISBLANK('STB Models Tier 4'!AE12)),NOT(ISBLANK(VLOOKUP($F12,'Tier 4 Allowances'!$A$2:$AB$6,25,FALSE))),'STB Models Tier 4'!AE12&lt;2,OR(ISBLANK('STB Models Tier 4'!AD12),'STB Models Tier 4'!AD12=0),OR(ISBLANK('STB Models Tier 4'!$O12),'STB Models Tier 4'!$O12=0)), 'STB Models Tier 4'!AE12*$AE$2,"")</f>
        <v/>
      </c>
      <c r="AF12" s="16" t="str">
        <f>IF(AND(NOT(ISBLANK('STB Models Tier 4'!AF12)),NOT(ISBLANK(VLOOKUP($F12,'Tier 4 Allowances'!$A$2:$AB$6,26,FALSE))),'STB Models Tier 4'!AF12&lt;2), 'STB Models Tier 4'!AF12*$AF$2,"")</f>
        <v/>
      </c>
      <c r="AG12" s="16" t="str">
        <f>IF(AND(NOT(ISBLANK('STB Models Tier 4'!AG12)),NOT(ISBLANK(VLOOKUP($F12,'Tier 4 Allowances'!$A$2:$AB$6,27,FALSE))),'STB Models Tier 4'!AG12&lt;2), 'STB Models Tier 4'!AG12*$AG$2,"")</f>
        <v/>
      </c>
      <c r="AH12" s="16" t="str">
        <f>IF(AND(NOT(ISBLANK('STB Models Tier 4'!AH12)),NOT(ISBLANK(VLOOKUP($F12,'Tier 4 Allowances'!$A$2:$AB$6,28,FALSE))),'STB Models Tier 4'!AH12&lt;2), 'STB Models Tier 4'!AH12*$AH$2,"")</f>
        <v/>
      </c>
      <c r="AI12" s="37" t="str">
        <f>IF(ISBLANK('STB Models Tier 4'!AI12),"",'STB Models Tier 4'!AI12)</f>
        <v/>
      </c>
      <c r="AJ12" s="37">
        <f>IF(AND('STB Models Tier 4'!AS12="Yes",P12=$P$2,NOT(Q12=$Q$2)),-10,0)</f>
        <v>0</v>
      </c>
      <c r="AK12" s="37">
        <f>IF(AND('STB Models Tier 4'!AS12="Yes",AF12=$AF$2),-5,0)</f>
        <v>0</v>
      </c>
      <c r="AL12" s="17" t="str">
        <f>IF(ISBLANK('STB Models Tier 4'!AJ12),"",'STB Models Tier 4'!AJ12)</f>
        <v/>
      </c>
      <c r="AM12" s="17" t="str">
        <f>IF(ISBLANK('STB Models Tier 4'!AK12),"",'STB Models Tier 4'!AK12)</f>
        <v/>
      </c>
      <c r="AN12" s="17" t="str">
        <f>IF(ISBLANK('STB Models Tier 4'!AL12),"",'STB Models Tier 4'!AL12)</f>
        <v/>
      </c>
      <c r="AO12" s="17" t="str">
        <f>IF(ISBLANK('STB Models Tier 4'!AM12),"",'STB Models Tier 4'!AM12)</f>
        <v/>
      </c>
      <c r="AP12" s="17" t="str">
        <f>IF(ISBLANK('STB Models Tier 4'!AN12),"",'STB Models Tier 4'!AN12)</f>
        <v/>
      </c>
      <c r="AQ12" s="17" t="str">
        <f>IF(ISBLANK('STB Models Tier 4'!F12),"",IF(ISBLANK('STB Models Tier 4'!G12), 14, 7-(4-$G12)/2))</f>
        <v/>
      </c>
      <c r="AR12" s="17" t="str">
        <f>IF(ISBLANK('STB Models Tier 4'!F12),"",IF(ISBLANK('STB Models Tier 4'!H12),10,(10-H12)))</f>
        <v/>
      </c>
      <c r="AS12" s="17" t="str">
        <f>IF(ISBLANK('STB Models Tier 4'!F12),"",IF(ISBLANK('STB Models Tier 4'!G12),0,7+(4-G12)/2))</f>
        <v/>
      </c>
      <c r="AT12" s="17" t="str">
        <f>IF(ISBLANK('STB Models Tier 4'!F12),"",'STB Models Tier 4'!H12)</f>
        <v/>
      </c>
      <c r="AU12" s="17" t="str">
        <f>IF(ISBLANK('STB Models Tier 4'!F12),"",(IF(OR(AND(NOT(ISBLANK('STB Models Tier 4'!G12)),ISBLANK('STB Models Tier 4'!AL12)),AND(NOT(ISBLANK('STB Models Tier 4'!H12)),ISBLANK('STB Models Tier 4'!AM12)),ISBLANK('STB Models Tier 4'!AK12)),"Incomplete",0.365*('STB Models Tier 4'!AJ12*AQ12+'STB Models Tier 4'!AK12*AR12+'STB Models Tier 4'!AL12*AS12+'STB Models Tier 4'!AM12*AT12))))</f>
        <v/>
      </c>
      <c r="AV12" s="16" t="str">
        <f>IF(ISBLANK('STB Models Tier 4'!F12),"",VLOOKUP(F12,'Tier 4 Allowances'!$A$2:$B$6,2,FALSE)+SUM($I12:$AH12)+AJ12+AK12)</f>
        <v/>
      </c>
      <c r="AW12" s="37" t="str">
        <f>IF(ISBLANK('STB Models Tier 4'!F12),"",AV12+'STB Models Tier 4'!AI12)</f>
        <v/>
      </c>
      <c r="AX12" s="37" t="str">
        <f>IF(ISBLANK('STB Models Tier 4'!AN12),"",IF('STB Models Tier 4'!AN12&gt;'Tier 4 Calculations'!AW12,"No","Yes"))</f>
        <v/>
      </c>
      <c r="AY12" s="51" t="str">
        <f>IF(ISBLANK('STB Models Tier 4'!AS12),"",'STB Models Tier 4'!AS12)</f>
        <v/>
      </c>
    </row>
    <row r="13" spans="1:53" ht="16" x14ac:dyDescent="0.2">
      <c r="A13" s="16" t="str">
        <f>IF(ISBLANK('STB Models Tier 4'!A13),"",'STB Models Tier 4'!A13)</f>
        <v/>
      </c>
      <c r="B13" s="16" t="str">
        <f>IF(ISBLANK('STB Models Tier 4'!B13),"",'STB Models Tier 4'!B13)</f>
        <v/>
      </c>
      <c r="C13" s="16" t="str">
        <f>IF(ISBLANK('STB Models Tier 4'!C13),"",'STB Models Tier 4'!C13)</f>
        <v/>
      </c>
      <c r="D13" s="16" t="str">
        <f>IF(ISBLANK('STB Models Tier 4'!D13),"",'STB Models Tier 4'!D13)</f>
        <v/>
      </c>
      <c r="E13" s="16" t="str">
        <f>IF(ISBLANK('STB Models Tier 4'!E13),"",'STB Models Tier 4'!E13)</f>
        <v/>
      </c>
      <c r="F13" s="16" t="str">
        <f>IF(ISBLANK('STB Models Tier 4'!F13),"",'STB Models Tier 4'!F13)</f>
        <v/>
      </c>
      <c r="G13" s="16" t="str">
        <f>IF(ISBLANK('STB Models Tier 4'!G13),"",'STB Models Tier 4'!G13)</f>
        <v/>
      </c>
      <c r="H13" s="16" t="str">
        <f>IF(ISBLANK('STB Models Tier 4'!H13),"",'STB Models Tier 4'!H13)</f>
        <v/>
      </c>
      <c r="I13" s="16" t="str">
        <f>IF(AND(NOT(ISBLANK('STB Models Tier 4'!I13)),NOT(ISBLANK(VLOOKUP($F13,'Tier 4 Allowances'!$A$2:$AB$6,3,FALSE))),'STB Models Tier 4'!I13&lt;2), 'STB Models Tier 4'!I13*$I$2,"")</f>
        <v/>
      </c>
      <c r="J13" s="16" t="str">
        <f>IF(AND(NOT(ISBLANK('STB Models Tier 4'!J13)),NOT(ISBLANK(VLOOKUP($F13,'Tier 4 Allowances'!$A$2:$AB$6,4,FALSE))),'STB Models Tier 4'!J13&lt;3), 'STB Models Tier 4'!J13*$J$2,"")</f>
        <v/>
      </c>
      <c r="K13" s="16" t="str">
        <f>IF(AND(NOT(ISBLANK('STB Models Tier 4'!K13)),NOT(ISBLANK(VLOOKUP($F13,'Tier 4 Allowances'!$A$2:$AB$6,5,FALSE))),'STB Models Tier 4'!K13&lt;2), 'STB Models Tier 4'!K13*$K$2,"")</f>
        <v/>
      </c>
      <c r="L13" s="16" t="str">
        <f>IF(AND(NOT(ISBLANK('STB Models Tier 4'!L13)),NOT(ISBLANK(VLOOKUP($F13,'Tier 4 Allowances'!$A$2:$AB$6,6,FALSE))),'STB Models Tier 4'!L13&lt;3), 'STB Models Tier 4'!L13*$L$2,"")</f>
        <v/>
      </c>
      <c r="M13" s="16" t="str">
        <f>IF(AND(NOT(ISBLANK('STB Models Tier 4'!M13)),OR(ISBLANK('STB Models Tier 4'!N13),'STB Models Tier 4'!N13=0),NOT(ISBLANK(VLOOKUP($F13,'Tier 4 Allowances'!$A$2:$AB$6,7,FALSE))),'STB Models Tier 4'!M13&lt;2), 'STB Models Tier 4'!M13*$M$2,"")</f>
        <v/>
      </c>
      <c r="N13" s="16" t="str">
        <f>IF(AND(NOT(ISBLANK('STB Models Tier 4'!N13)),NOT(ISBLANK(VLOOKUP($F13,'Tier 4 Allowances'!$A$2:$AB$6,8,FALSE))),'STB Models Tier 4'!N13&lt;2), 'STB Models Tier 4'!N13*$N$2,"")</f>
        <v/>
      </c>
      <c r="O13" s="16" t="str">
        <f>IF(AND(NOT(ISBLANK('STB Models Tier 4'!O13)),NOT(ISBLANK(VLOOKUP($F13,'Tier 4 Allowances'!$A$2:$AB$6,9,FALSE))),'STB Models Tier 4'!O13&lt;7), 'STB Models Tier 4'!O13*$O$2,"")</f>
        <v/>
      </c>
      <c r="P13" s="16" t="str">
        <f>IF(AND(NOT(ISBLANK('STB Models Tier 4'!P13)),OR(ISBLANK('STB Models Tier 4'!S13),'STB Models Tier 4'!S13=0),NOT(ISBLANK(VLOOKUP($F13,'Tier 4 Allowances'!$A$2:$AB$6,10,FALSE))),'STB Models Tier 4'!P13&lt;2), 'STB Models Tier 4'!P13*$P$2,"")</f>
        <v/>
      </c>
      <c r="Q13" s="16" t="str">
        <f>IF(AND(NOT(ISBLANK('STB Models Tier 4'!Q13)),NOT(ISBLANK(VLOOKUP($F13,'Tier 4 Allowances'!$A$2:$AB$6,11,FALSE))),'STB Models Tier 4'!Q13&lt;2), 'STB Models Tier 4'!Q13*$Q$2,"")</f>
        <v/>
      </c>
      <c r="R13" s="16" t="str">
        <f>IF(AND(NOT(ISBLANK('STB Models Tier 4'!R13)),OR(ISBLANK('STB Models Tier 4'!S13),'STB Models Tier 4'!S13=0),NOT(ISBLANK(VLOOKUP($F13,'Tier 4 Allowances'!$A$2:$AB$6,12,FALSE))),'STB Models Tier 4'!R13&lt;2), 'STB Models Tier 4'!R13*$R$2,"")</f>
        <v/>
      </c>
      <c r="S13" s="16" t="str">
        <f>IF(AND(NOT(ISBLANK('STB Models Tier 4'!S13)),NOT(ISBLANK(VLOOKUP($F13,'Tier 4 Allowances'!$A$2:$AB$6,13,FALSE))),'STB Models Tier 4'!S13&lt;2), 'STB Models Tier 4'!S13*$S$2,"")</f>
        <v/>
      </c>
      <c r="T13" s="16" t="str">
        <f>IF(AND(NOT(ISBLANK('STB Models Tier 4'!T13)),NOT(ISBLANK(VLOOKUP($F13,'Tier 4 Allowances'!$A$2:$AB$6,14,FALSE))),'STB Models Tier 4'!T13&lt;2), 'STB Models Tier 4'!T13*$T$2,"")</f>
        <v/>
      </c>
      <c r="U13" s="16" t="str">
        <f>IF(AND(NOT(ISBLANK('STB Models Tier 4'!U13)),NOT(ISBLANK(VLOOKUP($F13,'Tier 4 Allowances'!$A$2:$AB$6,15,FALSE))),'STB Models Tier 4'!U13&lt;3), 'STB Models Tier 4'!U13*$U$2,"")</f>
        <v/>
      </c>
      <c r="V13" s="16" t="str">
        <f>IF(AND(NOT(ISBLANK('STB Models Tier 4'!V13)),NOT(ISBLANK(VLOOKUP($F13,'Tier 4 Allowances'!$A$2:$AB$6,16,FALSE))),'STB Models Tier 4'!V13&lt;2), 'STB Models Tier 4'!V13*$V$2,"")</f>
        <v/>
      </c>
      <c r="W13" s="16" t="str">
        <f>IF(AND(NOT(ISBLANK('STB Models Tier 4'!W13)),NOT(ISBLANK(VLOOKUP($F13,'Tier 4 Allowances'!$A$2:$AB$6,17,FALSE))),'STB Models Tier 4'!W13&lt;6), 'STB Models Tier 4'!W13*$W$2,"")</f>
        <v/>
      </c>
      <c r="X13" s="16" t="str">
        <f>IF(AND(NOT(ISBLANK('STB Models Tier 4'!X13)),NOT(ISBLANK(VLOOKUP($F13,'Tier 4 Allowances'!$A$2:$AB$6,18,FALSE))),'STB Models Tier 4'!X13&lt;3), 'STB Models Tier 4'!X13*$X$2,"")</f>
        <v/>
      </c>
      <c r="Y13" s="16" t="str">
        <f>IF(AND(NOT(ISBLANK('STB Models Tier 4'!Y13)),NOT(ISBLANK(VLOOKUP($F13,'Tier 4 Allowances'!$A$2:$AB$6,19,FALSE))),'STB Models Tier 4'!Y13&lt;3), 'STB Models Tier 4'!Y13*$Y$2,"")</f>
        <v/>
      </c>
      <c r="Z13" s="16" t="str">
        <f>IF(AND(NOT(ISBLANK('STB Models Tier 4'!Z13)),NOT(ISBLANK(VLOOKUP($F13,'Tier 4 Allowances'!$A$2:$AB$6,20,FALSE))),'STB Models Tier 4'!Z13&lt;11), 'STB Models Tier 4'!Z13*$Z$2,"")</f>
        <v/>
      </c>
      <c r="AA13" s="16" t="str">
        <f>IF(AND(NOT(ISBLANK('STB Models Tier 4'!AA13)),NOT(ISBLANK(VLOOKUP($F13,'Tier 4 Allowances'!$A$2:$AB$6,21,FALSE))),'STB Models Tier 4'!AA13&lt;3), 'STB Models Tier 4'!AA13*$AA$2,"")</f>
        <v/>
      </c>
      <c r="AB13" s="16" t="str">
        <f>IF(AND(NOT(ISBLANK('STB Models Tier 4'!AB13)),NOT(ISBLANK(VLOOKUP($F13,'Tier 4 Allowances'!$A$2:$AB$6,22,FALSE))),'STB Models Tier 4'!AB13&lt;3), 'STB Models Tier 4'!AB13*$AB$2,"")</f>
        <v/>
      </c>
      <c r="AC13" s="16" t="str">
        <f>IF(AND(NOT(ISBLANK('STB Models Tier 4'!AC13)),NOT(ISBLANK(VLOOKUP($F13,'Tier 4 Allowances'!$A$2:$AB$6,23,FALSE))),'STB Models Tier 4'!AC13&lt;11), 'STB Models Tier 4'!AC13*$AC$2,"")</f>
        <v/>
      </c>
      <c r="AD13" s="16" t="str">
        <f>IF(AND(NOT(ISBLANK('STB Models Tier 4'!AD13)),NOT(ISBLANK(VLOOKUP($F13,'Tier 4 Allowances'!$A$2:$AB$6,24,FALSE))),'STB Models Tier 4'!AD13&lt;2), 'STB Models Tier 4'!AD13*$AD$2,"")</f>
        <v/>
      </c>
      <c r="AE13" s="16" t="str">
        <f>IF(AND(NOT(ISBLANK('STB Models Tier 4'!AE13)),NOT(ISBLANK(VLOOKUP($F13,'Tier 4 Allowances'!$A$2:$AB$6,25,FALSE))),'STB Models Tier 4'!AE13&lt;2,OR(ISBLANK('STB Models Tier 4'!AD13),'STB Models Tier 4'!AD13=0),OR(ISBLANK('STB Models Tier 4'!$O13),'STB Models Tier 4'!$O13=0)), 'STB Models Tier 4'!AE13*$AE$2,"")</f>
        <v/>
      </c>
      <c r="AF13" s="16" t="str">
        <f>IF(AND(NOT(ISBLANK('STB Models Tier 4'!AF13)),NOT(ISBLANK(VLOOKUP($F13,'Tier 4 Allowances'!$A$2:$AB$6,26,FALSE))),'STB Models Tier 4'!AF13&lt;2), 'STB Models Tier 4'!AF13*$AF$2,"")</f>
        <v/>
      </c>
      <c r="AG13" s="16" t="str">
        <f>IF(AND(NOT(ISBLANK('STB Models Tier 4'!AG13)),NOT(ISBLANK(VLOOKUP($F13,'Tier 4 Allowances'!$A$2:$AB$6,27,FALSE))),'STB Models Tier 4'!AG13&lt;2), 'STB Models Tier 4'!AG13*$AG$2,"")</f>
        <v/>
      </c>
      <c r="AH13" s="16" t="str">
        <f>IF(AND(NOT(ISBLANK('STB Models Tier 4'!AH13)),NOT(ISBLANK(VLOOKUP($F13,'Tier 4 Allowances'!$A$2:$AB$6,28,FALSE))),'STB Models Tier 4'!AH13&lt;2), 'STB Models Tier 4'!AH13*$AH$2,"")</f>
        <v/>
      </c>
      <c r="AI13" s="37" t="str">
        <f>IF(ISBLANK('STB Models Tier 4'!AI13),"",'STB Models Tier 4'!AI13)</f>
        <v/>
      </c>
      <c r="AJ13" s="37">
        <f>IF(AND('STB Models Tier 4'!AS13="Yes",P13=$P$2,NOT(Q13=$Q$2)),-10,0)</f>
        <v>0</v>
      </c>
      <c r="AK13" s="37">
        <f>IF(AND('STB Models Tier 4'!AS13="Yes",AF13=$AF$2),-5,0)</f>
        <v>0</v>
      </c>
      <c r="AL13" s="17" t="str">
        <f>IF(ISBLANK('STB Models Tier 4'!AJ13),"",'STB Models Tier 4'!AJ13)</f>
        <v/>
      </c>
      <c r="AM13" s="17" t="str">
        <f>IF(ISBLANK('STB Models Tier 4'!AK13),"",'STB Models Tier 4'!AK13)</f>
        <v/>
      </c>
      <c r="AN13" s="17" t="str">
        <f>IF(ISBLANK('STB Models Tier 4'!AL13),"",'STB Models Tier 4'!AL13)</f>
        <v/>
      </c>
      <c r="AO13" s="17" t="str">
        <f>IF(ISBLANK('STB Models Tier 4'!AM13),"",'STB Models Tier 4'!AM13)</f>
        <v/>
      </c>
      <c r="AP13" s="17" t="str">
        <f>IF(ISBLANK('STB Models Tier 4'!AN13),"",'STB Models Tier 4'!AN13)</f>
        <v/>
      </c>
      <c r="AQ13" s="17" t="str">
        <f>IF(ISBLANK('STB Models Tier 4'!F13),"",IF(ISBLANK('STB Models Tier 4'!G13), 14, 7-(4-$G13)/2))</f>
        <v/>
      </c>
      <c r="AR13" s="17" t="str">
        <f>IF(ISBLANK('STB Models Tier 4'!F13),"",IF(ISBLANK('STB Models Tier 4'!H13),10,(10-H13)))</f>
        <v/>
      </c>
      <c r="AS13" s="17" t="str">
        <f>IF(ISBLANK('STB Models Tier 4'!F13),"",IF(ISBLANK('STB Models Tier 4'!G13),0,7+(4-G13)/2))</f>
        <v/>
      </c>
      <c r="AT13" s="17" t="str">
        <f>IF(ISBLANK('STB Models Tier 4'!F13),"",'STB Models Tier 4'!H13)</f>
        <v/>
      </c>
      <c r="AU13" s="17" t="str">
        <f>IF(ISBLANK('STB Models Tier 4'!F13),"",(IF(OR(AND(NOT(ISBLANK('STB Models Tier 4'!G13)),ISBLANK('STB Models Tier 4'!AL13)),AND(NOT(ISBLANK('STB Models Tier 4'!H13)),ISBLANK('STB Models Tier 4'!AM13)),ISBLANK('STB Models Tier 4'!AK13)),"Incomplete",0.365*('STB Models Tier 4'!AJ13*AQ13+'STB Models Tier 4'!AK13*AR13+'STB Models Tier 4'!AL13*AS13+'STB Models Tier 4'!AM13*AT13))))</f>
        <v/>
      </c>
      <c r="AV13" s="16" t="str">
        <f>IF(ISBLANK('STB Models Tier 4'!F13),"",VLOOKUP(F13,'Tier 4 Allowances'!$A$2:$B$6,2,FALSE)+SUM($I13:$AH13)+AJ13+AK13)</f>
        <v/>
      </c>
      <c r="AW13" s="37" t="str">
        <f>IF(ISBLANK('STB Models Tier 4'!F13),"",AV13+'STB Models Tier 4'!AI13)</f>
        <v/>
      </c>
      <c r="AX13" s="37" t="str">
        <f>IF(ISBLANK('STB Models Tier 4'!AN13),"",IF('STB Models Tier 4'!AN13&gt;'Tier 4 Calculations'!AW13,"No","Yes"))</f>
        <v/>
      </c>
      <c r="AY13" s="51" t="str">
        <f>IF(ISBLANK('STB Models Tier 4'!AS13),"",'STB Models Tier 4'!AS13)</f>
        <v/>
      </c>
    </row>
    <row r="14" spans="1:53" ht="16" x14ac:dyDescent="0.2">
      <c r="A14" s="16" t="str">
        <f>IF(ISBLANK('STB Models Tier 4'!A14),"",'STB Models Tier 4'!A14)</f>
        <v/>
      </c>
      <c r="B14" s="16" t="str">
        <f>IF(ISBLANK('STB Models Tier 4'!B14),"",'STB Models Tier 4'!B14)</f>
        <v/>
      </c>
      <c r="C14" s="16" t="str">
        <f>IF(ISBLANK('STB Models Tier 4'!C14),"",'STB Models Tier 4'!C14)</f>
        <v/>
      </c>
      <c r="D14" s="16" t="str">
        <f>IF(ISBLANK('STB Models Tier 4'!D14),"",'STB Models Tier 4'!D14)</f>
        <v/>
      </c>
      <c r="E14" s="16" t="str">
        <f>IF(ISBLANK('STB Models Tier 4'!E14),"",'STB Models Tier 4'!E14)</f>
        <v/>
      </c>
      <c r="F14" s="16" t="str">
        <f>IF(ISBLANK('STB Models Tier 4'!F14),"",'STB Models Tier 4'!F14)</f>
        <v/>
      </c>
      <c r="G14" s="16" t="str">
        <f>IF(ISBLANK('STB Models Tier 4'!G14),"",'STB Models Tier 4'!G14)</f>
        <v/>
      </c>
      <c r="H14" s="16" t="str">
        <f>IF(ISBLANK('STB Models Tier 4'!H14),"",'STB Models Tier 4'!H14)</f>
        <v/>
      </c>
      <c r="I14" s="16" t="str">
        <f>IF(AND(NOT(ISBLANK('STB Models Tier 4'!I14)),NOT(ISBLANK(VLOOKUP($F14,'Tier 4 Allowances'!$A$2:$AB$6,3,FALSE))),'STB Models Tier 4'!I14&lt;2), 'STB Models Tier 4'!I14*$I$2,"")</f>
        <v/>
      </c>
      <c r="J14" s="16" t="str">
        <f>IF(AND(NOT(ISBLANK('STB Models Tier 4'!J14)),NOT(ISBLANK(VLOOKUP($F14,'Tier 4 Allowances'!$A$2:$AB$6,4,FALSE))),'STB Models Tier 4'!J14&lt;3), 'STB Models Tier 4'!J14*$J$2,"")</f>
        <v/>
      </c>
      <c r="K14" s="16" t="str">
        <f>IF(AND(NOT(ISBLANK('STB Models Tier 4'!K14)),NOT(ISBLANK(VLOOKUP($F14,'Tier 4 Allowances'!$A$2:$AB$6,5,FALSE))),'STB Models Tier 4'!K14&lt;2), 'STB Models Tier 4'!K14*$K$2,"")</f>
        <v/>
      </c>
      <c r="L14" s="16" t="str">
        <f>IF(AND(NOT(ISBLANK('STB Models Tier 4'!L14)),NOT(ISBLANK(VLOOKUP($F14,'Tier 4 Allowances'!$A$2:$AB$6,6,FALSE))),'STB Models Tier 4'!L14&lt;3), 'STB Models Tier 4'!L14*$L$2,"")</f>
        <v/>
      </c>
      <c r="M14" s="16" t="str">
        <f>IF(AND(NOT(ISBLANK('STB Models Tier 4'!M14)),OR(ISBLANK('STB Models Tier 4'!N14),'STB Models Tier 4'!N14=0),NOT(ISBLANK(VLOOKUP($F14,'Tier 4 Allowances'!$A$2:$AB$6,7,FALSE))),'STB Models Tier 4'!M14&lt;2), 'STB Models Tier 4'!M14*$M$2,"")</f>
        <v/>
      </c>
      <c r="N14" s="16" t="str">
        <f>IF(AND(NOT(ISBLANK('STB Models Tier 4'!N14)),NOT(ISBLANK(VLOOKUP($F14,'Tier 4 Allowances'!$A$2:$AB$6,8,FALSE))),'STB Models Tier 4'!N14&lt;2), 'STB Models Tier 4'!N14*$N$2,"")</f>
        <v/>
      </c>
      <c r="O14" s="16" t="str">
        <f>IF(AND(NOT(ISBLANK('STB Models Tier 4'!O14)),NOT(ISBLANK(VLOOKUP($F14,'Tier 4 Allowances'!$A$2:$AB$6,9,FALSE))),'STB Models Tier 4'!O14&lt;7), 'STB Models Tier 4'!O14*$O$2,"")</f>
        <v/>
      </c>
      <c r="P14" s="16" t="str">
        <f>IF(AND(NOT(ISBLANK('STB Models Tier 4'!P14)),OR(ISBLANK('STB Models Tier 4'!S14),'STB Models Tier 4'!S14=0),NOT(ISBLANK(VLOOKUP($F14,'Tier 4 Allowances'!$A$2:$AB$6,10,FALSE))),'STB Models Tier 4'!P14&lt;2), 'STB Models Tier 4'!P14*$P$2,"")</f>
        <v/>
      </c>
      <c r="Q14" s="16" t="str">
        <f>IF(AND(NOT(ISBLANK('STB Models Tier 4'!Q14)),NOT(ISBLANK(VLOOKUP($F14,'Tier 4 Allowances'!$A$2:$AB$6,11,FALSE))),'STB Models Tier 4'!Q14&lt;2), 'STB Models Tier 4'!Q14*$Q$2,"")</f>
        <v/>
      </c>
      <c r="R14" s="16" t="str">
        <f>IF(AND(NOT(ISBLANK('STB Models Tier 4'!R14)),OR(ISBLANK('STB Models Tier 4'!S14),'STB Models Tier 4'!S14=0),NOT(ISBLANK(VLOOKUP($F14,'Tier 4 Allowances'!$A$2:$AB$6,12,FALSE))),'STB Models Tier 4'!R14&lt;2), 'STB Models Tier 4'!R14*$R$2,"")</f>
        <v/>
      </c>
      <c r="S14" s="16" t="str">
        <f>IF(AND(NOT(ISBLANK('STB Models Tier 4'!S14)),NOT(ISBLANK(VLOOKUP($F14,'Tier 4 Allowances'!$A$2:$AB$6,13,FALSE))),'STB Models Tier 4'!S14&lt;2), 'STB Models Tier 4'!S14*$S$2,"")</f>
        <v/>
      </c>
      <c r="T14" s="16" t="str">
        <f>IF(AND(NOT(ISBLANK('STB Models Tier 4'!T14)),NOT(ISBLANK(VLOOKUP($F14,'Tier 4 Allowances'!$A$2:$AB$6,14,FALSE))),'STB Models Tier 4'!T14&lt;2), 'STB Models Tier 4'!T14*$T$2,"")</f>
        <v/>
      </c>
      <c r="U14" s="16" t="str">
        <f>IF(AND(NOT(ISBLANK('STB Models Tier 4'!U14)),NOT(ISBLANK(VLOOKUP($F14,'Tier 4 Allowances'!$A$2:$AB$6,15,FALSE))),'STB Models Tier 4'!U14&lt;3), 'STB Models Tier 4'!U14*$U$2,"")</f>
        <v/>
      </c>
      <c r="V14" s="16" t="str">
        <f>IF(AND(NOT(ISBLANK('STB Models Tier 4'!V14)),NOT(ISBLANK(VLOOKUP($F14,'Tier 4 Allowances'!$A$2:$AB$6,16,FALSE))),'STB Models Tier 4'!V14&lt;2), 'STB Models Tier 4'!V14*$V$2,"")</f>
        <v/>
      </c>
      <c r="W14" s="16" t="str">
        <f>IF(AND(NOT(ISBLANK('STB Models Tier 4'!W14)),NOT(ISBLANK(VLOOKUP($F14,'Tier 4 Allowances'!$A$2:$AB$6,17,FALSE))),'STB Models Tier 4'!W14&lt;6), 'STB Models Tier 4'!W14*$W$2,"")</f>
        <v/>
      </c>
      <c r="X14" s="16" t="str">
        <f>IF(AND(NOT(ISBLANK('STB Models Tier 4'!X14)),NOT(ISBLANK(VLOOKUP($F14,'Tier 4 Allowances'!$A$2:$AB$6,18,FALSE))),'STB Models Tier 4'!X14&lt;3), 'STB Models Tier 4'!X14*$X$2,"")</f>
        <v/>
      </c>
      <c r="Y14" s="16" t="str">
        <f>IF(AND(NOT(ISBLANK('STB Models Tier 4'!Y14)),NOT(ISBLANK(VLOOKUP($F14,'Tier 4 Allowances'!$A$2:$AB$6,19,FALSE))),'STB Models Tier 4'!Y14&lt;3), 'STB Models Tier 4'!Y14*$Y$2,"")</f>
        <v/>
      </c>
      <c r="Z14" s="16" t="str">
        <f>IF(AND(NOT(ISBLANK('STB Models Tier 4'!Z14)),NOT(ISBLANK(VLOOKUP($F14,'Tier 4 Allowances'!$A$2:$AB$6,20,FALSE))),'STB Models Tier 4'!Z14&lt;11), 'STB Models Tier 4'!Z14*$Z$2,"")</f>
        <v/>
      </c>
      <c r="AA14" s="16" t="str">
        <f>IF(AND(NOT(ISBLANK('STB Models Tier 4'!AA14)),NOT(ISBLANK(VLOOKUP($F14,'Tier 4 Allowances'!$A$2:$AB$6,21,FALSE))),'STB Models Tier 4'!AA14&lt;3), 'STB Models Tier 4'!AA14*$AA$2,"")</f>
        <v/>
      </c>
      <c r="AB14" s="16" t="str">
        <f>IF(AND(NOT(ISBLANK('STB Models Tier 4'!AB14)),NOT(ISBLANK(VLOOKUP($F14,'Tier 4 Allowances'!$A$2:$AB$6,22,FALSE))),'STB Models Tier 4'!AB14&lt;3), 'STB Models Tier 4'!AB14*$AB$2,"")</f>
        <v/>
      </c>
      <c r="AC14" s="16" t="str">
        <f>IF(AND(NOT(ISBLANK('STB Models Tier 4'!AC14)),NOT(ISBLANK(VLOOKUP($F14,'Tier 4 Allowances'!$A$2:$AB$6,23,FALSE))),'STB Models Tier 4'!AC14&lt;11), 'STB Models Tier 4'!AC14*$AC$2,"")</f>
        <v/>
      </c>
      <c r="AD14" s="16" t="str">
        <f>IF(AND(NOT(ISBLANK('STB Models Tier 4'!AD14)),NOT(ISBLANK(VLOOKUP($F14,'Tier 4 Allowances'!$A$2:$AB$6,24,FALSE))),'STB Models Tier 4'!AD14&lt;2), 'STB Models Tier 4'!AD14*$AD$2,"")</f>
        <v/>
      </c>
      <c r="AE14" s="16" t="str">
        <f>IF(AND(NOT(ISBLANK('STB Models Tier 4'!AE14)),NOT(ISBLANK(VLOOKUP($F14,'Tier 4 Allowances'!$A$2:$AB$6,25,FALSE))),'STB Models Tier 4'!AE14&lt;2,OR(ISBLANK('STB Models Tier 4'!AD14),'STB Models Tier 4'!AD14=0),OR(ISBLANK('STB Models Tier 4'!$O14),'STB Models Tier 4'!$O14=0)), 'STB Models Tier 4'!AE14*$AE$2,"")</f>
        <v/>
      </c>
      <c r="AF14" s="16" t="str">
        <f>IF(AND(NOT(ISBLANK('STB Models Tier 4'!AF14)),NOT(ISBLANK(VLOOKUP($F14,'Tier 4 Allowances'!$A$2:$AB$6,26,FALSE))),'STB Models Tier 4'!AF14&lt;2), 'STB Models Tier 4'!AF14*$AF$2,"")</f>
        <v/>
      </c>
      <c r="AG14" s="16" t="str">
        <f>IF(AND(NOT(ISBLANK('STB Models Tier 4'!AG14)),NOT(ISBLANK(VLOOKUP($F14,'Tier 4 Allowances'!$A$2:$AB$6,27,FALSE))),'STB Models Tier 4'!AG14&lt;2), 'STB Models Tier 4'!AG14*$AG$2,"")</f>
        <v/>
      </c>
      <c r="AH14" s="16" t="str">
        <f>IF(AND(NOT(ISBLANK('STB Models Tier 4'!AH14)),NOT(ISBLANK(VLOOKUP($F14,'Tier 4 Allowances'!$A$2:$AB$6,28,FALSE))),'STB Models Tier 4'!AH14&lt;2), 'STB Models Tier 4'!AH14*$AH$2,"")</f>
        <v/>
      </c>
      <c r="AI14" s="37" t="str">
        <f>IF(ISBLANK('STB Models Tier 4'!AI14),"",'STB Models Tier 4'!AI14)</f>
        <v/>
      </c>
      <c r="AJ14" s="37">
        <f>IF(AND('STB Models Tier 4'!AS14="Yes",P14=$P$2,NOT(Q14=$Q$2)),-10,0)</f>
        <v>0</v>
      </c>
      <c r="AK14" s="37">
        <f>IF(AND('STB Models Tier 4'!AS14="Yes",AF14=$AF$2),-5,0)</f>
        <v>0</v>
      </c>
      <c r="AL14" s="17" t="str">
        <f>IF(ISBLANK('STB Models Tier 4'!AJ14),"",'STB Models Tier 4'!AJ14)</f>
        <v/>
      </c>
      <c r="AM14" s="17" t="str">
        <f>IF(ISBLANK('STB Models Tier 4'!AK14),"",'STB Models Tier 4'!AK14)</f>
        <v/>
      </c>
      <c r="AN14" s="17" t="str">
        <f>IF(ISBLANK('STB Models Tier 4'!AL14),"",'STB Models Tier 4'!AL14)</f>
        <v/>
      </c>
      <c r="AO14" s="17" t="str">
        <f>IF(ISBLANK('STB Models Tier 4'!AM14),"",'STB Models Tier 4'!AM14)</f>
        <v/>
      </c>
      <c r="AP14" s="17" t="str">
        <f>IF(ISBLANK('STB Models Tier 4'!AN14),"",'STB Models Tier 4'!AN14)</f>
        <v/>
      </c>
      <c r="AQ14" s="17" t="str">
        <f>IF(ISBLANK('STB Models Tier 4'!F14),"",IF(ISBLANK('STB Models Tier 4'!G14), 14, 7-(4-$G14)/2))</f>
        <v/>
      </c>
      <c r="AR14" s="17" t="str">
        <f>IF(ISBLANK('STB Models Tier 4'!F14),"",IF(ISBLANK('STB Models Tier 4'!H14),10,(10-H14)))</f>
        <v/>
      </c>
      <c r="AS14" s="17" t="str">
        <f>IF(ISBLANK('STB Models Tier 4'!F14),"",IF(ISBLANK('STB Models Tier 4'!G14),0,7+(4-G14)/2))</f>
        <v/>
      </c>
      <c r="AT14" s="17" t="str">
        <f>IF(ISBLANK('STB Models Tier 4'!F14),"",'STB Models Tier 4'!H14)</f>
        <v/>
      </c>
      <c r="AU14" s="17" t="str">
        <f>IF(ISBLANK('STB Models Tier 4'!F14),"",(IF(OR(AND(NOT(ISBLANK('STB Models Tier 4'!G14)),ISBLANK('STB Models Tier 4'!AL14)),AND(NOT(ISBLANK('STB Models Tier 4'!H14)),ISBLANK('STB Models Tier 4'!AM14)),ISBLANK('STB Models Tier 4'!AK14)),"Incomplete",0.365*('STB Models Tier 4'!AJ14*AQ14+'STB Models Tier 4'!AK14*AR14+'STB Models Tier 4'!AL14*AS14+'STB Models Tier 4'!AM14*AT14))))</f>
        <v/>
      </c>
      <c r="AV14" s="16" t="str">
        <f>IF(ISBLANK('STB Models Tier 4'!F14),"",VLOOKUP(F14,'Tier 4 Allowances'!$A$2:$B$6,2,FALSE)+SUM($I14:$AH14)+AJ14+AK14)</f>
        <v/>
      </c>
      <c r="AW14" s="37" t="str">
        <f>IF(ISBLANK('STB Models Tier 4'!F14),"",AV14+'STB Models Tier 4'!AI14)</f>
        <v/>
      </c>
      <c r="AX14" s="37" t="str">
        <f>IF(ISBLANK('STB Models Tier 4'!AN14),"",IF('STB Models Tier 4'!AN14&gt;'Tier 4 Calculations'!AW14,"No","Yes"))</f>
        <v/>
      </c>
      <c r="AY14" s="51" t="str">
        <f>IF(ISBLANK('STB Models Tier 4'!AS14),"",'STB Models Tier 4'!AS14)</f>
        <v/>
      </c>
    </row>
    <row r="15" spans="1:53" ht="16" x14ac:dyDescent="0.2">
      <c r="A15" s="16" t="str">
        <f>IF(ISBLANK('STB Models Tier 4'!A15),"",'STB Models Tier 4'!A15)</f>
        <v/>
      </c>
      <c r="B15" s="16" t="str">
        <f>IF(ISBLANK('STB Models Tier 4'!B15),"",'STB Models Tier 4'!B15)</f>
        <v/>
      </c>
      <c r="C15" s="16" t="str">
        <f>IF(ISBLANK('STB Models Tier 4'!C15),"",'STB Models Tier 4'!C15)</f>
        <v/>
      </c>
      <c r="D15" s="16" t="str">
        <f>IF(ISBLANK('STB Models Tier 4'!D15),"",'STB Models Tier 4'!D15)</f>
        <v/>
      </c>
      <c r="E15" s="16" t="str">
        <f>IF(ISBLANK('STB Models Tier 4'!E15),"",'STB Models Tier 4'!E15)</f>
        <v/>
      </c>
      <c r="F15" s="16" t="str">
        <f>IF(ISBLANK('STB Models Tier 4'!F15),"",'STB Models Tier 4'!F15)</f>
        <v/>
      </c>
      <c r="G15" s="16" t="str">
        <f>IF(ISBLANK('STB Models Tier 4'!G15),"",'STB Models Tier 4'!G15)</f>
        <v/>
      </c>
      <c r="H15" s="16" t="str">
        <f>IF(ISBLANK('STB Models Tier 4'!H15),"",'STB Models Tier 4'!H15)</f>
        <v/>
      </c>
      <c r="I15" s="16" t="str">
        <f>IF(AND(NOT(ISBLANK('STB Models Tier 4'!I15)),NOT(ISBLANK(VLOOKUP($F15,'Tier 4 Allowances'!$A$2:$AB$6,3,FALSE))),'STB Models Tier 4'!I15&lt;2), 'STB Models Tier 4'!I15*$I$2,"")</f>
        <v/>
      </c>
      <c r="J15" s="16" t="str">
        <f>IF(AND(NOT(ISBLANK('STB Models Tier 4'!J15)),NOT(ISBLANK(VLOOKUP($F15,'Tier 4 Allowances'!$A$2:$AB$6,4,FALSE))),'STB Models Tier 4'!J15&lt;3), 'STB Models Tier 4'!J15*$J$2,"")</f>
        <v/>
      </c>
      <c r="K15" s="16" t="str">
        <f>IF(AND(NOT(ISBLANK('STB Models Tier 4'!K15)),NOT(ISBLANK(VLOOKUP($F15,'Tier 4 Allowances'!$A$2:$AB$6,5,FALSE))),'STB Models Tier 4'!K15&lt;2), 'STB Models Tier 4'!K15*$K$2,"")</f>
        <v/>
      </c>
      <c r="L15" s="16" t="str">
        <f>IF(AND(NOT(ISBLANK('STB Models Tier 4'!L15)),NOT(ISBLANK(VLOOKUP($F15,'Tier 4 Allowances'!$A$2:$AB$6,6,FALSE))),'STB Models Tier 4'!L15&lt;3), 'STB Models Tier 4'!L15*$L$2,"")</f>
        <v/>
      </c>
      <c r="M15" s="16" t="str">
        <f>IF(AND(NOT(ISBLANK('STB Models Tier 4'!M15)),OR(ISBLANK('STB Models Tier 4'!N15),'STB Models Tier 4'!N15=0),NOT(ISBLANK(VLOOKUP($F15,'Tier 4 Allowances'!$A$2:$AB$6,7,FALSE))),'STB Models Tier 4'!M15&lt;2), 'STB Models Tier 4'!M15*$M$2,"")</f>
        <v/>
      </c>
      <c r="N15" s="16" t="str">
        <f>IF(AND(NOT(ISBLANK('STB Models Tier 4'!N15)),NOT(ISBLANK(VLOOKUP($F15,'Tier 4 Allowances'!$A$2:$AB$6,8,FALSE))),'STB Models Tier 4'!N15&lt;2), 'STB Models Tier 4'!N15*$N$2,"")</f>
        <v/>
      </c>
      <c r="O15" s="16" t="str">
        <f>IF(AND(NOT(ISBLANK('STB Models Tier 4'!O15)),NOT(ISBLANK(VLOOKUP($F15,'Tier 4 Allowances'!$A$2:$AB$6,9,FALSE))),'STB Models Tier 4'!O15&lt;7), 'STB Models Tier 4'!O15*$O$2,"")</f>
        <v/>
      </c>
      <c r="P15" s="16" t="str">
        <f>IF(AND(NOT(ISBLANK('STB Models Tier 4'!P15)),OR(ISBLANK('STB Models Tier 4'!S15),'STB Models Tier 4'!S15=0),NOT(ISBLANK(VLOOKUP($F15,'Tier 4 Allowances'!$A$2:$AB$6,10,FALSE))),'STB Models Tier 4'!P15&lt;2), 'STB Models Tier 4'!P15*$P$2,"")</f>
        <v/>
      </c>
      <c r="Q15" s="16" t="str">
        <f>IF(AND(NOT(ISBLANK('STB Models Tier 4'!Q15)),NOT(ISBLANK(VLOOKUP($F15,'Tier 4 Allowances'!$A$2:$AB$6,11,FALSE))),'STB Models Tier 4'!Q15&lt;2), 'STB Models Tier 4'!Q15*$Q$2,"")</f>
        <v/>
      </c>
      <c r="R15" s="16" t="str">
        <f>IF(AND(NOT(ISBLANK('STB Models Tier 4'!R15)),OR(ISBLANK('STB Models Tier 4'!S15),'STB Models Tier 4'!S15=0),NOT(ISBLANK(VLOOKUP($F15,'Tier 4 Allowances'!$A$2:$AB$6,12,FALSE))),'STB Models Tier 4'!R15&lt;2), 'STB Models Tier 4'!R15*$R$2,"")</f>
        <v/>
      </c>
      <c r="S15" s="16" t="str">
        <f>IF(AND(NOT(ISBLANK('STB Models Tier 4'!S15)),NOT(ISBLANK(VLOOKUP($F15,'Tier 4 Allowances'!$A$2:$AB$6,13,FALSE))),'STB Models Tier 4'!S15&lt;2), 'STB Models Tier 4'!S15*$S$2,"")</f>
        <v/>
      </c>
      <c r="T15" s="16" t="str">
        <f>IF(AND(NOT(ISBLANK('STB Models Tier 4'!T15)),NOT(ISBLANK(VLOOKUP($F15,'Tier 4 Allowances'!$A$2:$AB$6,14,FALSE))),'STB Models Tier 4'!T15&lt;2), 'STB Models Tier 4'!T15*$T$2,"")</f>
        <v/>
      </c>
      <c r="U15" s="16" t="str">
        <f>IF(AND(NOT(ISBLANK('STB Models Tier 4'!U15)),NOT(ISBLANK(VLOOKUP($F15,'Tier 4 Allowances'!$A$2:$AB$6,15,FALSE))),'STB Models Tier 4'!U15&lt;3), 'STB Models Tier 4'!U15*$U$2,"")</f>
        <v/>
      </c>
      <c r="V15" s="16" t="str">
        <f>IF(AND(NOT(ISBLANK('STB Models Tier 4'!V15)),NOT(ISBLANK(VLOOKUP($F15,'Tier 4 Allowances'!$A$2:$AB$6,16,FALSE))),'STB Models Tier 4'!V15&lt;2), 'STB Models Tier 4'!V15*$V$2,"")</f>
        <v/>
      </c>
      <c r="W15" s="16" t="str">
        <f>IF(AND(NOT(ISBLANK('STB Models Tier 4'!W15)),NOT(ISBLANK(VLOOKUP($F15,'Tier 4 Allowances'!$A$2:$AB$6,17,FALSE))),'STB Models Tier 4'!W15&lt;6), 'STB Models Tier 4'!W15*$W$2,"")</f>
        <v/>
      </c>
      <c r="X15" s="16" t="str">
        <f>IF(AND(NOT(ISBLANK('STB Models Tier 4'!X15)),NOT(ISBLANK(VLOOKUP($F15,'Tier 4 Allowances'!$A$2:$AB$6,18,FALSE))),'STB Models Tier 4'!X15&lt;3), 'STB Models Tier 4'!X15*$X$2,"")</f>
        <v/>
      </c>
      <c r="Y15" s="16" t="str">
        <f>IF(AND(NOT(ISBLANK('STB Models Tier 4'!Y15)),NOT(ISBLANK(VLOOKUP($F15,'Tier 4 Allowances'!$A$2:$AB$6,19,FALSE))),'STB Models Tier 4'!Y15&lt;3), 'STB Models Tier 4'!Y15*$Y$2,"")</f>
        <v/>
      </c>
      <c r="Z15" s="16" t="str">
        <f>IF(AND(NOT(ISBLANK('STB Models Tier 4'!Z15)),NOT(ISBLANK(VLOOKUP($F15,'Tier 4 Allowances'!$A$2:$AB$6,20,FALSE))),'STB Models Tier 4'!Z15&lt;11), 'STB Models Tier 4'!Z15*$Z$2,"")</f>
        <v/>
      </c>
      <c r="AA15" s="16" t="str">
        <f>IF(AND(NOT(ISBLANK('STB Models Tier 4'!AA15)),NOT(ISBLANK(VLOOKUP($F15,'Tier 4 Allowances'!$A$2:$AB$6,21,FALSE))),'STB Models Tier 4'!AA15&lt;3), 'STB Models Tier 4'!AA15*$AA$2,"")</f>
        <v/>
      </c>
      <c r="AB15" s="16" t="str">
        <f>IF(AND(NOT(ISBLANK('STB Models Tier 4'!AB15)),NOT(ISBLANK(VLOOKUP($F15,'Tier 4 Allowances'!$A$2:$AB$6,22,FALSE))),'STB Models Tier 4'!AB15&lt;3), 'STB Models Tier 4'!AB15*$AB$2,"")</f>
        <v/>
      </c>
      <c r="AC15" s="16" t="str">
        <f>IF(AND(NOT(ISBLANK('STB Models Tier 4'!AC15)),NOT(ISBLANK(VLOOKUP($F15,'Tier 4 Allowances'!$A$2:$AB$6,23,FALSE))),'STB Models Tier 4'!AC15&lt;11), 'STB Models Tier 4'!AC15*$AC$2,"")</f>
        <v/>
      </c>
      <c r="AD15" s="16" t="str">
        <f>IF(AND(NOT(ISBLANK('STB Models Tier 4'!AD15)),NOT(ISBLANK(VLOOKUP($F15,'Tier 4 Allowances'!$A$2:$AB$6,24,FALSE))),'STB Models Tier 4'!AD15&lt;2), 'STB Models Tier 4'!AD15*$AD$2,"")</f>
        <v/>
      </c>
      <c r="AE15" s="16" t="str">
        <f>IF(AND(NOT(ISBLANK('STB Models Tier 4'!AE15)),NOT(ISBLANK(VLOOKUP($F15,'Tier 4 Allowances'!$A$2:$AB$6,25,FALSE))),'STB Models Tier 4'!AE15&lt;2,OR(ISBLANK('STB Models Tier 4'!AD15),'STB Models Tier 4'!AD15=0),OR(ISBLANK('STB Models Tier 4'!$O15),'STB Models Tier 4'!$O15=0)), 'STB Models Tier 4'!AE15*$AE$2,"")</f>
        <v/>
      </c>
      <c r="AF15" s="16" t="str">
        <f>IF(AND(NOT(ISBLANK('STB Models Tier 4'!AF15)),NOT(ISBLANK(VLOOKUP($F15,'Tier 4 Allowances'!$A$2:$AB$6,26,FALSE))),'STB Models Tier 4'!AF15&lt;2), 'STB Models Tier 4'!AF15*$AF$2,"")</f>
        <v/>
      </c>
      <c r="AG15" s="16" t="str">
        <f>IF(AND(NOT(ISBLANK('STB Models Tier 4'!AG15)),NOT(ISBLANK(VLOOKUP($F15,'Tier 4 Allowances'!$A$2:$AB$6,27,FALSE))),'STB Models Tier 4'!AG15&lt;2), 'STB Models Tier 4'!AG15*$AG$2,"")</f>
        <v/>
      </c>
      <c r="AH15" s="16" t="str">
        <f>IF(AND(NOT(ISBLANK('STB Models Tier 4'!AH15)),NOT(ISBLANK(VLOOKUP($F15,'Tier 4 Allowances'!$A$2:$AB$6,28,FALSE))),'STB Models Tier 4'!AH15&lt;2), 'STB Models Tier 4'!AH15*$AH$2,"")</f>
        <v/>
      </c>
      <c r="AI15" s="37" t="str">
        <f>IF(ISBLANK('STB Models Tier 4'!AI15),"",'STB Models Tier 4'!AI15)</f>
        <v/>
      </c>
      <c r="AJ15" s="37">
        <f>IF(AND('STB Models Tier 4'!AS15="Yes",P15=$P$2,NOT(Q15=$Q$2)),-10,0)</f>
        <v>0</v>
      </c>
      <c r="AK15" s="37">
        <f>IF(AND('STB Models Tier 4'!AS15="Yes",AF15=$AF$2),-5,0)</f>
        <v>0</v>
      </c>
      <c r="AL15" s="17" t="str">
        <f>IF(ISBLANK('STB Models Tier 4'!AJ15),"",'STB Models Tier 4'!AJ15)</f>
        <v/>
      </c>
      <c r="AM15" s="17" t="str">
        <f>IF(ISBLANK('STB Models Tier 4'!AK15),"",'STB Models Tier 4'!AK15)</f>
        <v/>
      </c>
      <c r="AN15" s="17" t="str">
        <f>IF(ISBLANK('STB Models Tier 4'!AL15),"",'STB Models Tier 4'!AL15)</f>
        <v/>
      </c>
      <c r="AO15" s="17" t="str">
        <f>IF(ISBLANK('STB Models Tier 4'!AM15),"",'STB Models Tier 4'!AM15)</f>
        <v/>
      </c>
      <c r="AP15" s="17" t="str">
        <f>IF(ISBLANK('STB Models Tier 4'!AN15),"",'STB Models Tier 4'!AN15)</f>
        <v/>
      </c>
      <c r="AQ15" s="17" t="str">
        <f>IF(ISBLANK('STB Models Tier 4'!F15),"",IF(ISBLANK('STB Models Tier 4'!G15), 14, 7-(4-$G15)/2))</f>
        <v/>
      </c>
      <c r="AR15" s="17" t="str">
        <f>IF(ISBLANK('STB Models Tier 4'!F15),"",IF(ISBLANK('STB Models Tier 4'!H15),10,(10-H15)))</f>
        <v/>
      </c>
      <c r="AS15" s="17" t="str">
        <f>IF(ISBLANK('STB Models Tier 4'!F15),"",IF(ISBLANK('STB Models Tier 4'!G15),0,7+(4-G15)/2))</f>
        <v/>
      </c>
      <c r="AT15" s="17" t="str">
        <f>IF(ISBLANK('STB Models Tier 4'!F15),"",'STB Models Tier 4'!H15)</f>
        <v/>
      </c>
      <c r="AU15" s="17" t="str">
        <f>IF(ISBLANK('STB Models Tier 4'!F15),"",(IF(OR(AND(NOT(ISBLANK('STB Models Tier 4'!G15)),ISBLANK('STB Models Tier 4'!AL15)),AND(NOT(ISBLANK('STB Models Tier 4'!H15)),ISBLANK('STB Models Tier 4'!AM15)),ISBLANK('STB Models Tier 4'!AK15)),"Incomplete",0.365*('STB Models Tier 4'!AJ15*AQ15+'STB Models Tier 4'!AK15*AR15+'STB Models Tier 4'!AL15*AS15+'STB Models Tier 4'!AM15*AT15))))</f>
        <v/>
      </c>
      <c r="AV15" s="16" t="str">
        <f>IF(ISBLANK('STB Models Tier 4'!F15),"",VLOOKUP(F15,'Tier 4 Allowances'!$A$2:$B$6,2,FALSE)+SUM($I15:$AH15)+AJ15+AK15)</f>
        <v/>
      </c>
      <c r="AW15" s="37" t="str">
        <f>IF(ISBLANK('STB Models Tier 4'!F15),"",AV15+'STB Models Tier 4'!AI15)</f>
        <v/>
      </c>
      <c r="AX15" s="37" t="str">
        <f>IF(ISBLANK('STB Models Tier 4'!AN15),"",IF('STB Models Tier 4'!AN15&gt;'Tier 4 Calculations'!AW15,"No","Yes"))</f>
        <v/>
      </c>
      <c r="AY15" s="51" t="str">
        <f>IF(ISBLANK('STB Models Tier 4'!AS15),"",'STB Models Tier 4'!AS15)</f>
        <v/>
      </c>
    </row>
    <row r="16" spans="1:53" ht="16" x14ac:dyDescent="0.2">
      <c r="A16" s="16" t="str">
        <f>IF(ISBLANK('STB Models Tier 4'!A16),"",'STB Models Tier 4'!A16)</f>
        <v/>
      </c>
      <c r="B16" s="16" t="str">
        <f>IF(ISBLANK('STB Models Tier 4'!B16),"",'STB Models Tier 4'!B16)</f>
        <v/>
      </c>
      <c r="C16" s="16" t="str">
        <f>IF(ISBLANK('STB Models Tier 4'!C16),"",'STB Models Tier 4'!C16)</f>
        <v/>
      </c>
      <c r="D16" s="16" t="str">
        <f>IF(ISBLANK('STB Models Tier 4'!D16),"",'STB Models Tier 4'!D16)</f>
        <v/>
      </c>
      <c r="E16" s="16" t="str">
        <f>IF(ISBLANK('STB Models Tier 4'!E16),"",'STB Models Tier 4'!E16)</f>
        <v/>
      </c>
      <c r="F16" s="16" t="str">
        <f>IF(ISBLANK('STB Models Tier 4'!F16),"",'STB Models Tier 4'!F16)</f>
        <v/>
      </c>
      <c r="G16" s="16" t="str">
        <f>IF(ISBLANK('STB Models Tier 4'!G16),"",'STB Models Tier 4'!G16)</f>
        <v/>
      </c>
      <c r="H16" s="16" t="str">
        <f>IF(ISBLANK('STB Models Tier 4'!H16),"",'STB Models Tier 4'!H16)</f>
        <v/>
      </c>
      <c r="I16" s="16" t="str">
        <f>IF(AND(NOT(ISBLANK('STB Models Tier 4'!I16)),NOT(ISBLANK(VLOOKUP($F16,'Tier 4 Allowances'!$A$2:$AB$6,3,FALSE))),'STB Models Tier 4'!I16&lt;2), 'STB Models Tier 4'!I16*$I$2,"")</f>
        <v/>
      </c>
      <c r="J16" s="16" t="str">
        <f>IF(AND(NOT(ISBLANK('STB Models Tier 4'!J16)),NOT(ISBLANK(VLOOKUP($F16,'Tier 4 Allowances'!$A$2:$AB$6,4,FALSE))),'STB Models Tier 4'!J16&lt;3), 'STB Models Tier 4'!J16*$J$2,"")</f>
        <v/>
      </c>
      <c r="K16" s="16" t="str">
        <f>IF(AND(NOT(ISBLANK('STB Models Tier 4'!K16)),NOT(ISBLANK(VLOOKUP($F16,'Tier 4 Allowances'!$A$2:$AB$6,5,FALSE))),'STB Models Tier 4'!K16&lt;2), 'STB Models Tier 4'!K16*$K$2,"")</f>
        <v/>
      </c>
      <c r="L16" s="16" t="str">
        <f>IF(AND(NOT(ISBLANK('STB Models Tier 4'!L16)),NOT(ISBLANK(VLOOKUP($F16,'Tier 4 Allowances'!$A$2:$AB$6,6,FALSE))),'STB Models Tier 4'!L16&lt;3), 'STB Models Tier 4'!L16*$L$2,"")</f>
        <v/>
      </c>
      <c r="M16" s="16" t="str">
        <f>IF(AND(NOT(ISBLANK('STB Models Tier 4'!M16)),OR(ISBLANK('STB Models Tier 4'!N16),'STB Models Tier 4'!N16=0),NOT(ISBLANK(VLOOKUP($F16,'Tier 4 Allowances'!$A$2:$AB$6,7,FALSE))),'STB Models Tier 4'!M16&lt;2), 'STB Models Tier 4'!M16*$M$2,"")</f>
        <v/>
      </c>
      <c r="N16" s="16" t="str">
        <f>IF(AND(NOT(ISBLANK('STB Models Tier 4'!N16)),NOT(ISBLANK(VLOOKUP($F16,'Tier 4 Allowances'!$A$2:$AB$6,8,FALSE))),'STB Models Tier 4'!N16&lt;2), 'STB Models Tier 4'!N16*$N$2,"")</f>
        <v/>
      </c>
      <c r="O16" s="16" t="str">
        <f>IF(AND(NOT(ISBLANK('STB Models Tier 4'!O16)),NOT(ISBLANK(VLOOKUP($F16,'Tier 4 Allowances'!$A$2:$AB$6,9,FALSE))),'STB Models Tier 4'!O16&lt;7), 'STB Models Tier 4'!O16*$O$2,"")</f>
        <v/>
      </c>
      <c r="P16" s="16" t="str">
        <f>IF(AND(NOT(ISBLANK('STB Models Tier 4'!P16)),OR(ISBLANK('STB Models Tier 4'!S16),'STB Models Tier 4'!S16=0),NOT(ISBLANK(VLOOKUP($F16,'Tier 4 Allowances'!$A$2:$AB$6,10,FALSE))),'STB Models Tier 4'!P16&lt;2), 'STB Models Tier 4'!P16*$P$2,"")</f>
        <v/>
      </c>
      <c r="Q16" s="16" t="str">
        <f>IF(AND(NOT(ISBLANK('STB Models Tier 4'!Q16)),NOT(ISBLANK(VLOOKUP($F16,'Tier 4 Allowances'!$A$2:$AB$6,11,FALSE))),'STB Models Tier 4'!Q16&lt;2), 'STB Models Tier 4'!Q16*$Q$2,"")</f>
        <v/>
      </c>
      <c r="R16" s="16" t="str">
        <f>IF(AND(NOT(ISBLANK('STB Models Tier 4'!R16)),OR(ISBLANK('STB Models Tier 4'!S16),'STB Models Tier 4'!S16=0),NOT(ISBLANK(VLOOKUP($F16,'Tier 4 Allowances'!$A$2:$AB$6,12,FALSE))),'STB Models Tier 4'!R16&lt;2), 'STB Models Tier 4'!R16*$R$2,"")</f>
        <v/>
      </c>
      <c r="S16" s="16" t="str">
        <f>IF(AND(NOT(ISBLANK('STB Models Tier 4'!S16)),NOT(ISBLANK(VLOOKUP($F16,'Tier 4 Allowances'!$A$2:$AB$6,13,FALSE))),'STB Models Tier 4'!S16&lt;2), 'STB Models Tier 4'!S16*$S$2,"")</f>
        <v/>
      </c>
      <c r="T16" s="16" t="str">
        <f>IF(AND(NOT(ISBLANK('STB Models Tier 4'!T16)),NOT(ISBLANK(VLOOKUP($F16,'Tier 4 Allowances'!$A$2:$AB$6,14,FALSE))),'STB Models Tier 4'!T16&lt;2), 'STB Models Tier 4'!T16*$T$2,"")</f>
        <v/>
      </c>
      <c r="U16" s="16" t="str">
        <f>IF(AND(NOT(ISBLANK('STB Models Tier 4'!U16)),NOT(ISBLANK(VLOOKUP($F16,'Tier 4 Allowances'!$A$2:$AB$6,15,FALSE))),'STB Models Tier 4'!U16&lt;3), 'STB Models Tier 4'!U16*$U$2,"")</f>
        <v/>
      </c>
      <c r="V16" s="16" t="str">
        <f>IF(AND(NOT(ISBLANK('STB Models Tier 4'!V16)),NOT(ISBLANK(VLOOKUP($F16,'Tier 4 Allowances'!$A$2:$AB$6,16,FALSE))),'STB Models Tier 4'!V16&lt;2), 'STB Models Tier 4'!V16*$V$2,"")</f>
        <v/>
      </c>
      <c r="W16" s="16" t="str">
        <f>IF(AND(NOT(ISBLANK('STB Models Tier 4'!W16)),NOT(ISBLANK(VLOOKUP($F16,'Tier 4 Allowances'!$A$2:$AB$6,17,FALSE))),'STB Models Tier 4'!W16&lt;6), 'STB Models Tier 4'!W16*$W$2,"")</f>
        <v/>
      </c>
      <c r="X16" s="16" t="str">
        <f>IF(AND(NOT(ISBLANK('STB Models Tier 4'!X16)),NOT(ISBLANK(VLOOKUP($F16,'Tier 4 Allowances'!$A$2:$AB$6,18,FALSE))),'STB Models Tier 4'!X16&lt;3), 'STB Models Tier 4'!X16*$X$2,"")</f>
        <v/>
      </c>
      <c r="Y16" s="16" t="str">
        <f>IF(AND(NOT(ISBLANK('STB Models Tier 4'!Y16)),NOT(ISBLANK(VLOOKUP($F16,'Tier 4 Allowances'!$A$2:$AB$6,19,FALSE))),'STB Models Tier 4'!Y16&lt;3), 'STB Models Tier 4'!Y16*$Y$2,"")</f>
        <v/>
      </c>
      <c r="Z16" s="16" t="str">
        <f>IF(AND(NOT(ISBLANK('STB Models Tier 4'!Z16)),NOT(ISBLANK(VLOOKUP($F16,'Tier 4 Allowances'!$A$2:$AB$6,20,FALSE))),'STB Models Tier 4'!Z16&lt;11), 'STB Models Tier 4'!Z16*$Z$2,"")</f>
        <v/>
      </c>
      <c r="AA16" s="16" t="str">
        <f>IF(AND(NOT(ISBLANK('STB Models Tier 4'!AA16)),NOT(ISBLANK(VLOOKUP($F16,'Tier 4 Allowances'!$A$2:$AB$6,21,FALSE))),'STB Models Tier 4'!AA16&lt;3), 'STB Models Tier 4'!AA16*$AA$2,"")</f>
        <v/>
      </c>
      <c r="AB16" s="16" t="str">
        <f>IF(AND(NOT(ISBLANK('STB Models Tier 4'!AB16)),NOT(ISBLANK(VLOOKUP($F16,'Tier 4 Allowances'!$A$2:$AB$6,22,FALSE))),'STB Models Tier 4'!AB16&lt;3), 'STB Models Tier 4'!AB16*$AB$2,"")</f>
        <v/>
      </c>
      <c r="AC16" s="16" t="str">
        <f>IF(AND(NOT(ISBLANK('STB Models Tier 4'!AC16)),NOT(ISBLANK(VLOOKUP($F16,'Tier 4 Allowances'!$A$2:$AB$6,23,FALSE))),'STB Models Tier 4'!AC16&lt;11), 'STB Models Tier 4'!AC16*$AC$2,"")</f>
        <v/>
      </c>
      <c r="AD16" s="16" t="str">
        <f>IF(AND(NOT(ISBLANK('STB Models Tier 4'!AD16)),NOT(ISBLANK(VLOOKUP($F16,'Tier 4 Allowances'!$A$2:$AB$6,24,FALSE))),'STB Models Tier 4'!AD16&lt;2), 'STB Models Tier 4'!AD16*$AD$2,"")</f>
        <v/>
      </c>
      <c r="AE16" s="16" t="str">
        <f>IF(AND(NOT(ISBLANK('STB Models Tier 4'!AE16)),NOT(ISBLANK(VLOOKUP($F16,'Tier 4 Allowances'!$A$2:$AB$6,25,FALSE))),'STB Models Tier 4'!AE16&lt;2,OR(ISBLANK('STB Models Tier 4'!AD16),'STB Models Tier 4'!AD16=0),OR(ISBLANK('STB Models Tier 4'!$O16),'STB Models Tier 4'!$O16=0)), 'STB Models Tier 4'!AE16*$AE$2,"")</f>
        <v/>
      </c>
      <c r="AF16" s="16" t="str">
        <f>IF(AND(NOT(ISBLANK('STB Models Tier 4'!AF16)),NOT(ISBLANK(VLOOKUP($F16,'Tier 4 Allowances'!$A$2:$AB$6,26,FALSE))),'STB Models Tier 4'!AF16&lt;2), 'STB Models Tier 4'!AF16*$AF$2,"")</f>
        <v/>
      </c>
      <c r="AG16" s="16" t="str">
        <f>IF(AND(NOT(ISBLANK('STB Models Tier 4'!AG16)),NOT(ISBLANK(VLOOKUP($F16,'Tier 4 Allowances'!$A$2:$AB$6,27,FALSE))),'STB Models Tier 4'!AG16&lt;2), 'STB Models Tier 4'!AG16*$AG$2,"")</f>
        <v/>
      </c>
      <c r="AH16" s="16" t="str">
        <f>IF(AND(NOT(ISBLANK('STB Models Tier 4'!AH16)),NOT(ISBLANK(VLOOKUP($F16,'Tier 4 Allowances'!$A$2:$AB$6,28,FALSE))),'STB Models Tier 4'!AH16&lt;2), 'STB Models Tier 4'!AH16*$AH$2,"")</f>
        <v/>
      </c>
      <c r="AI16" s="37" t="str">
        <f>IF(ISBLANK('STB Models Tier 4'!AI16),"",'STB Models Tier 4'!AI16)</f>
        <v/>
      </c>
      <c r="AJ16" s="37">
        <f>IF(AND('STB Models Tier 4'!AS16="Yes",P16=$P$2,NOT(Q16=$Q$2)),-10,0)</f>
        <v>0</v>
      </c>
      <c r="AK16" s="37">
        <f>IF(AND('STB Models Tier 4'!AS16="Yes",AF16=$AF$2),-5,0)</f>
        <v>0</v>
      </c>
      <c r="AL16" s="17" t="str">
        <f>IF(ISBLANK('STB Models Tier 4'!AJ16),"",'STB Models Tier 4'!AJ16)</f>
        <v/>
      </c>
      <c r="AM16" s="17" t="str">
        <f>IF(ISBLANK('STB Models Tier 4'!AK16),"",'STB Models Tier 4'!AK16)</f>
        <v/>
      </c>
      <c r="AN16" s="17" t="str">
        <f>IF(ISBLANK('STB Models Tier 4'!AL16),"",'STB Models Tier 4'!AL16)</f>
        <v/>
      </c>
      <c r="AO16" s="17" t="str">
        <f>IF(ISBLANK('STB Models Tier 4'!AM16),"",'STB Models Tier 4'!AM16)</f>
        <v/>
      </c>
      <c r="AP16" s="17" t="str">
        <f>IF(ISBLANK('STB Models Tier 4'!AN16),"",'STB Models Tier 4'!AN16)</f>
        <v/>
      </c>
      <c r="AQ16" s="17" t="str">
        <f>IF(ISBLANK('STB Models Tier 4'!F16),"",IF(ISBLANK('STB Models Tier 4'!G16), 14, 7-(4-$G16)/2))</f>
        <v/>
      </c>
      <c r="AR16" s="17" t="str">
        <f>IF(ISBLANK('STB Models Tier 4'!F16),"",IF(ISBLANK('STB Models Tier 4'!H16),10,(10-H16)))</f>
        <v/>
      </c>
      <c r="AS16" s="17" t="str">
        <f>IF(ISBLANK('STB Models Tier 4'!F16),"",IF(ISBLANK('STB Models Tier 4'!G16),0,7+(4-G16)/2))</f>
        <v/>
      </c>
      <c r="AT16" s="17" t="str">
        <f>IF(ISBLANK('STB Models Tier 4'!F16),"",'STB Models Tier 4'!H16)</f>
        <v/>
      </c>
      <c r="AU16" s="17" t="str">
        <f>IF(ISBLANK('STB Models Tier 4'!F16),"",(IF(OR(AND(NOT(ISBLANK('STB Models Tier 4'!G16)),ISBLANK('STB Models Tier 4'!AL16)),AND(NOT(ISBLANK('STB Models Tier 4'!H16)),ISBLANK('STB Models Tier 4'!AM16)),ISBLANK('STB Models Tier 4'!AK16)),"Incomplete",0.365*('STB Models Tier 4'!AJ16*AQ16+'STB Models Tier 4'!AK16*AR16+'STB Models Tier 4'!AL16*AS16+'STB Models Tier 4'!AM16*AT16))))</f>
        <v/>
      </c>
      <c r="AV16" s="16" t="str">
        <f>IF(ISBLANK('STB Models Tier 4'!F16),"",VLOOKUP(F16,'Tier 4 Allowances'!$A$2:$B$6,2,FALSE)+SUM($I16:$AH16)+AJ16+AK16)</f>
        <v/>
      </c>
      <c r="AW16" s="37" t="str">
        <f>IF(ISBLANK('STB Models Tier 4'!F16),"",AV16+'STB Models Tier 4'!AI16)</f>
        <v/>
      </c>
      <c r="AX16" s="37" t="str">
        <f>IF(ISBLANK('STB Models Tier 4'!AN16),"",IF('STB Models Tier 4'!AN16&gt;'Tier 4 Calculations'!AW16,"No","Yes"))</f>
        <v/>
      </c>
      <c r="AY16" s="51" t="str">
        <f>IF(ISBLANK('STB Models Tier 4'!AS16),"",'STB Models Tier 4'!AS16)</f>
        <v/>
      </c>
    </row>
    <row r="17" spans="1:51" ht="16" x14ac:dyDescent="0.2">
      <c r="A17" s="16" t="str">
        <f>IF(ISBLANK('STB Models Tier 4'!A17),"",'STB Models Tier 4'!A17)</f>
        <v/>
      </c>
      <c r="B17" s="16" t="str">
        <f>IF(ISBLANK('STB Models Tier 4'!B17),"",'STB Models Tier 4'!B17)</f>
        <v/>
      </c>
      <c r="C17" s="16" t="str">
        <f>IF(ISBLANK('STB Models Tier 4'!C17),"",'STB Models Tier 4'!C17)</f>
        <v/>
      </c>
      <c r="D17" s="16" t="str">
        <f>IF(ISBLANK('STB Models Tier 4'!D17),"",'STB Models Tier 4'!D17)</f>
        <v/>
      </c>
      <c r="E17" s="16" t="str">
        <f>IF(ISBLANK('STB Models Tier 4'!E17),"",'STB Models Tier 4'!E17)</f>
        <v/>
      </c>
      <c r="F17" s="16" t="str">
        <f>IF(ISBLANK('STB Models Tier 4'!F17),"",'STB Models Tier 4'!F17)</f>
        <v/>
      </c>
      <c r="G17" s="16" t="str">
        <f>IF(ISBLANK('STB Models Tier 4'!G17),"",'STB Models Tier 4'!G17)</f>
        <v/>
      </c>
      <c r="H17" s="16" t="str">
        <f>IF(ISBLANK('STB Models Tier 4'!H17),"",'STB Models Tier 4'!H17)</f>
        <v/>
      </c>
      <c r="I17" s="16" t="str">
        <f>IF(AND(NOT(ISBLANK('STB Models Tier 4'!I17)),NOT(ISBLANK(VLOOKUP($F17,'Tier 4 Allowances'!$A$2:$AB$6,3,FALSE))),'STB Models Tier 4'!I17&lt;2), 'STB Models Tier 4'!I17*$I$2,"")</f>
        <v/>
      </c>
      <c r="J17" s="16" t="str">
        <f>IF(AND(NOT(ISBLANK('STB Models Tier 4'!J17)),NOT(ISBLANK(VLOOKUP($F17,'Tier 4 Allowances'!$A$2:$AB$6,4,FALSE))),'STB Models Tier 4'!J17&lt;3), 'STB Models Tier 4'!J17*$J$2,"")</f>
        <v/>
      </c>
      <c r="K17" s="16" t="str">
        <f>IF(AND(NOT(ISBLANK('STB Models Tier 4'!K17)),NOT(ISBLANK(VLOOKUP($F17,'Tier 4 Allowances'!$A$2:$AB$6,5,FALSE))),'STB Models Tier 4'!K17&lt;2), 'STB Models Tier 4'!K17*$K$2,"")</f>
        <v/>
      </c>
      <c r="L17" s="16" t="str">
        <f>IF(AND(NOT(ISBLANK('STB Models Tier 4'!L17)),NOT(ISBLANK(VLOOKUP($F17,'Tier 4 Allowances'!$A$2:$AB$6,6,FALSE))),'STB Models Tier 4'!L17&lt;3), 'STB Models Tier 4'!L17*$L$2,"")</f>
        <v/>
      </c>
      <c r="M17" s="16" t="str">
        <f>IF(AND(NOT(ISBLANK('STB Models Tier 4'!M17)),OR(ISBLANK('STB Models Tier 4'!N17),'STB Models Tier 4'!N17=0),NOT(ISBLANK(VLOOKUP($F17,'Tier 4 Allowances'!$A$2:$AB$6,7,FALSE))),'STB Models Tier 4'!M17&lt;2), 'STB Models Tier 4'!M17*$M$2,"")</f>
        <v/>
      </c>
      <c r="N17" s="16" t="str">
        <f>IF(AND(NOT(ISBLANK('STB Models Tier 4'!N17)),NOT(ISBLANK(VLOOKUP($F17,'Tier 4 Allowances'!$A$2:$AB$6,8,FALSE))),'STB Models Tier 4'!N17&lt;2), 'STB Models Tier 4'!N17*$N$2,"")</f>
        <v/>
      </c>
      <c r="O17" s="16" t="str">
        <f>IF(AND(NOT(ISBLANK('STB Models Tier 4'!O17)),NOT(ISBLANK(VLOOKUP($F17,'Tier 4 Allowances'!$A$2:$AB$6,9,FALSE))),'STB Models Tier 4'!O17&lt;7), 'STB Models Tier 4'!O17*$O$2,"")</f>
        <v/>
      </c>
      <c r="P17" s="16" t="str">
        <f>IF(AND(NOT(ISBLANK('STB Models Tier 4'!P17)),OR(ISBLANK('STB Models Tier 4'!S17),'STB Models Tier 4'!S17=0),NOT(ISBLANK(VLOOKUP($F17,'Tier 4 Allowances'!$A$2:$AB$6,10,FALSE))),'STB Models Tier 4'!P17&lt;2), 'STB Models Tier 4'!P17*$P$2,"")</f>
        <v/>
      </c>
      <c r="Q17" s="16" t="str">
        <f>IF(AND(NOT(ISBLANK('STB Models Tier 4'!Q17)),NOT(ISBLANK(VLOOKUP($F17,'Tier 4 Allowances'!$A$2:$AB$6,11,FALSE))),'STB Models Tier 4'!Q17&lt;2), 'STB Models Tier 4'!Q17*$Q$2,"")</f>
        <v/>
      </c>
      <c r="R17" s="16" t="str">
        <f>IF(AND(NOT(ISBLANK('STB Models Tier 4'!R17)),OR(ISBLANK('STB Models Tier 4'!S17),'STB Models Tier 4'!S17=0),NOT(ISBLANK(VLOOKUP($F17,'Tier 4 Allowances'!$A$2:$AB$6,12,FALSE))),'STB Models Tier 4'!R17&lt;2), 'STB Models Tier 4'!R17*$R$2,"")</f>
        <v/>
      </c>
      <c r="S17" s="16" t="str">
        <f>IF(AND(NOT(ISBLANK('STB Models Tier 4'!S17)),NOT(ISBLANK(VLOOKUP($F17,'Tier 4 Allowances'!$A$2:$AB$6,13,FALSE))),'STB Models Tier 4'!S17&lt;2), 'STB Models Tier 4'!S17*$S$2,"")</f>
        <v/>
      </c>
      <c r="T17" s="16" t="str">
        <f>IF(AND(NOT(ISBLANK('STB Models Tier 4'!T17)),NOT(ISBLANK(VLOOKUP($F17,'Tier 4 Allowances'!$A$2:$AB$6,14,FALSE))),'STB Models Tier 4'!T17&lt;2), 'STB Models Tier 4'!T17*$T$2,"")</f>
        <v/>
      </c>
      <c r="U17" s="16" t="str">
        <f>IF(AND(NOT(ISBLANK('STB Models Tier 4'!U17)),NOT(ISBLANK(VLOOKUP($F17,'Tier 4 Allowances'!$A$2:$AB$6,15,FALSE))),'STB Models Tier 4'!U17&lt;3), 'STB Models Tier 4'!U17*$U$2,"")</f>
        <v/>
      </c>
      <c r="V17" s="16" t="str">
        <f>IF(AND(NOT(ISBLANK('STB Models Tier 4'!V17)),NOT(ISBLANK(VLOOKUP($F17,'Tier 4 Allowances'!$A$2:$AB$6,16,FALSE))),'STB Models Tier 4'!V17&lt;2), 'STB Models Tier 4'!V17*$V$2,"")</f>
        <v/>
      </c>
      <c r="W17" s="16" t="str">
        <f>IF(AND(NOT(ISBLANK('STB Models Tier 4'!W17)),NOT(ISBLANK(VLOOKUP($F17,'Tier 4 Allowances'!$A$2:$AB$6,17,FALSE))),'STB Models Tier 4'!W17&lt;6), 'STB Models Tier 4'!W17*$W$2,"")</f>
        <v/>
      </c>
      <c r="X17" s="16" t="str">
        <f>IF(AND(NOT(ISBLANK('STB Models Tier 4'!X17)),NOT(ISBLANK(VLOOKUP($F17,'Tier 4 Allowances'!$A$2:$AB$6,18,FALSE))),'STB Models Tier 4'!X17&lt;3), 'STB Models Tier 4'!X17*$X$2,"")</f>
        <v/>
      </c>
      <c r="Y17" s="16" t="str">
        <f>IF(AND(NOT(ISBLANK('STB Models Tier 4'!Y17)),NOT(ISBLANK(VLOOKUP($F17,'Tier 4 Allowances'!$A$2:$AB$6,19,FALSE))),'STB Models Tier 4'!Y17&lt;3), 'STB Models Tier 4'!Y17*$Y$2,"")</f>
        <v/>
      </c>
      <c r="Z17" s="16" t="str">
        <f>IF(AND(NOT(ISBLANK('STB Models Tier 4'!Z17)),NOT(ISBLANK(VLOOKUP($F17,'Tier 4 Allowances'!$A$2:$AB$6,20,FALSE))),'STB Models Tier 4'!Z17&lt;11), 'STB Models Tier 4'!Z17*$Z$2,"")</f>
        <v/>
      </c>
      <c r="AA17" s="16" t="str">
        <f>IF(AND(NOT(ISBLANK('STB Models Tier 4'!AA17)),NOT(ISBLANK(VLOOKUP($F17,'Tier 4 Allowances'!$A$2:$AB$6,21,FALSE))),'STB Models Tier 4'!AA17&lt;3), 'STB Models Tier 4'!AA17*$AA$2,"")</f>
        <v/>
      </c>
      <c r="AB17" s="16" t="str">
        <f>IF(AND(NOT(ISBLANK('STB Models Tier 4'!AB17)),NOT(ISBLANK(VLOOKUP($F17,'Tier 4 Allowances'!$A$2:$AB$6,22,FALSE))),'STB Models Tier 4'!AB17&lt;3), 'STB Models Tier 4'!AB17*$AB$2,"")</f>
        <v/>
      </c>
      <c r="AC17" s="16" t="str">
        <f>IF(AND(NOT(ISBLANK('STB Models Tier 4'!AC17)),NOT(ISBLANK(VLOOKUP($F17,'Tier 4 Allowances'!$A$2:$AB$6,23,FALSE))),'STB Models Tier 4'!AC17&lt;11), 'STB Models Tier 4'!AC17*$AC$2,"")</f>
        <v/>
      </c>
      <c r="AD17" s="16" t="str">
        <f>IF(AND(NOT(ISBLANK('STB Models Tier 4'!AD17)),NOT(ISBLANK(VLOOKUP($F17,'Tier 4 Allowances'!$A$2:$AB$6,24,FALSE))),'STB Models Tier 4'!AD17&lt;2), 'STB Models Tier 4'!AD17*$AD$2,"")</f>
        <v/>
      </c>
      <c r="AE17" s="16" t="str">
        <f>IF(AND(NOT(ISBLANK('STB Models Tier 4'!AE17)),NOT(ISBLANK(VLOOKUP($F17,'Tier 4 Allowances'!$A$2:$AB$6,25,FALSE))),'STB Models Tier 4'!AE17&lt;2,OR(ISBLANK('STB Models Tier 4'!AD17),'STB Models Tier 4'!AD17=0),OR(ISBLANK('STB Models Tier 4'!$O17),'STB Models Tier 4'!$O17=0)), 'STB Models Tier 4'!AE17*$AE$2,"")</f>
        <v/>
      </c>
      <c r="AF17" s="16" t="str">
        <f>IF(AND(NOT(ISBLANK('STB Models Tier 4'!AF17)),NOT(ISBLANK(VLOOKUP($F17,'Tier 4 Allowances'!$A$2:$AB$6,26,FALSE))),'STB Models Tier 4'!AF17&lt;2), 'STB Models Tier 4'!AF17*$AF$2,"")</f>
        <v/>
      </c>
      <c r="AG17" s="16" t="str">
        <f>IF(AND(NOT(ISBLANK('STB Models Tier 4'!AG17)),NOT(ISBLANK(VLOOKUP($F17,'Tier 4 Allowances'!$A$2:$AB$6,27,FALSE))),'STB Models Tier 4'!AG17&lt;2), 'STB Models Tier 4'!AG17*$AG$2,"")</f>
        <v/>
      </c>
      <c r="AH17" s="16" t="str">
        <f>IF(AND(NOT(ISBLANK('STB Models Tier 4'!AH17)),NOT(ISBLANK(VLOOKUP($F17,'Tier 4 Allowances'!$A$2:$AB$6,28,FALSE))),'STB Models Tier 4'!AH17&lt;2), 'STB Models Tier 4'!AH17*$AH$2,"")</f>
        <v/>
      </c>
      <c r="AI17" s="37" t="str">
        <f>IF(ISBLANK('STB Models Tier 4'!AI17),"",'STB Models Tier 4'!AI17)</f>
        <v/>
      </c>
      <c r="AJ17" s="37">
        <f>IF(AND('STB Models Tier 4'!AS17="Yes",P17=$P$2,NOT(Q17=$Q$2)),-10,0)</f>
        <v>0</v>
      </c>
      <c r="AK17" s="37">
        <f>IF(AND('STB Models Tier 4'!AS17="Yes",AF17=$AF$2),-5,0)</f>
        <v>0</v>
      </c>
      <c r="AL17" s="17" t="str">
        <f>IF(ISBLANK('STB Models Tier 4'!AJ17),"",'STB Models Tier 4'!AJ17)</f>
        <v/>
      </c>
      <c r="AM17" s="17" t="str">
        <f>IF(ISBLANK('STB Models Tier 4'!AK17),"",'STB Models Tier 4'!AK17)</f>
        <v/>
      </c>
      <c r="AN17" s="17" t="str">
        <f>IF(ISBLANK('STB Models Tier 4'!AL17),"",'STB Models Tier 4'!AL17)</f>
        <v/>
      </c>
      <c r="AO17" s="17" t="str">
        <f>IF(ISBLANK('STB Models Tier 4'!AM17),"",'STB Models Tier 4'!AM17)</f>
        <v/>
      </c>
      <c r="AP17" s="17" t="str">
        <f>IF(ISBLANK('STB Models Tier 4'!AN17),"",'STB Models Tier 4'!AN17)</f>
        <v/>
      </c>
      <c r="AQ17" s="17" t="str">
        <f>IF(ISBLANK('STB Models Tier 4'!F17),"",IF(ISBLANK('STB Models Tier 4'!G17), 14, 7-(4-$G17)/2))</f>
        <v/>
      </c>
      <c r="AR17" s="17" t="str">
        <f>IF(ISBLANK('STB Models Tier 4'!F17),"",IF(ISBLANK('STB Models Tier 4'!H17),10,(10-H17)))</f>
        <v/>
      </c>
      <c r="AS17" s="17" t="str">
        <f>IF(ISBLANK('STB Models Tier 4'!F17),"",IF(ISBLANK('STB Models Tier 4'!G17),0,7+(4-G17)/2))</f>
        <v/>
      </c>
      <c r="AT17" s="17" t="str">
        <f>IF(ISBLANK('STB Models Tier 4'!F17),"",'STB Models Tier 4'!H17)</f>
        <v/>
      </c>
      <c r="AU17" s="17" t="str">
        <f>IF(ISBLANK('STB Models Tier 4'!F17),"",(IF(OR(AND(NOT(ISBLANK('STB Models Tier 4'!G17)),ISBLANK('STB Models Tier 4'!AL17)),AND(NOT(ISBLANK('STB Models Tier 4'!H17)),ISBLANK('STB Models Tier 4'!AM17)),ISBLANK('STB Models Tier 4'!AK17)),"Incomplete",0.365*('STB Models Tier 4'!AJ17*AQ17+'STB Models Tier 4'!AK17*AR17+'STB Models Tier 4'!AL17*AS17+'STB Models Tier 4'!AM17*AT17))))</f>
        <v/>
      </c>
      <c r="AV17" s="16" t="str">
        <f>IF(ISBLANK('STB Models Tier 4'!F17),"",VLOOKUP(F17,'Tier 4 Allowances'!$A$2:$B$6,2,FALSE)+SUM($I17:$AH17)+AJ17+AK17)</f>
        <v/>
      </c>
      <c r="AW17" s="37" t="str">
        <f>IF(ISBLANK('STB Models Tier 4'!F17),"",AV17+'STB Models Tier 4'!AI17)</f>
        <v/>
      </c>
      <c r="AX17" s="37" t="str">
        <f>IF(ISBLANK('STB Models Tier 4'!AN17),"",IF('STB Models Tier 4'!AN17&gt;'Tier 4 Calculations'!AW17,"No","Yes"))</f>
        <v/>
      </c>
      <c r="AY17" s="51" t="str">
        <f>IF(ISBLANK('STB Models Tier 4'!AS17),"",'STB Models Tier 4'!AS17)</f>
        <v/>
      </c>
    </row>
    <row r="18" spans="1:51" ht="16" x14ac:dyDescent="0.2">
      <c r="A18" s="16" t="str">
        <f>IF(ISBLANK('STB Models Tier 4'!A18),"",'STB Models Tier 4'!A18)</f>
        <v/>
      </c>
      <c r="B18" s="16" t="str">
        <f>IF(ISBLANK('STB Models Tier 4'!B18),"",'STB Models Tier 4'!B18)</f>
        <v/>
      </c>
      <c r="C18" s="16" t="str">
        <f>IF(ISBLANK('STB Models Tier 4'!C18),"",'STB Models Tier 4'!C18)</f>
        <v/>
      </c>
      <c r="D18" s="16" t="str">
        <f>IF(ISBLANK('STB Models Tier 4'!D18),"",'STB Models Tier 4'!D18)</f>
        <v/>
      </c>
      <c r="E18" s="16" t="str">
        <f>IF(ISBLANK('STB Models Tier 4'!E18),"",'STB Models Tier 4'!E18)</f>
        <v/>
      </c>
      <c r="F18" s="16" t="str">
        <f>IF(ISBLANK('STB Models Tier 4'!F18),"",'STB Models Tier 4'!F18)</f>
        <v/>
      </c>
      <c r="G18" s="16" t="str">
        <f>IF(ISBLANK('STB Models Tier 4'!G18),"",'STB Models Tier 4'!G18)</f>
        <v/>
      </c>
      <c r="H18" s="16" t="str">
        <f>IF(ISBLANK('STB Models Tier 4'!H18),"",'STB Models Tier 4'!H18)</f>
        <v/>
      </c>
      <c r="I18" s="16" t="str">
        <f>IF(AND(NOT(ISBLANK('STB Models Tier 4'!I18)),NOT(ISBLANK(VLOOKUP($F18,'Tier 4 Allowances'!$A$2:$AB$6,3,FALSE))),'STB Models Tier 4'!I18&lt;2), 'STB Models Tier 4'!I18*$I$2,"")</f>
        <v/>
      </c>
      <c r="J18" s="16" t="str">
        <f>IF(AND(NOT(ISBLANK('STB Models Tier 4'!J18)),NOT(ISBLANK(VLOOKUP($F18,'Tier 4 Allowances'!$A$2:$AB$6,4,FALSE))),'STB Models Tier 4'!J18&lt;3), 'STB Models Tier 4'!J18*$J$2,"")</f>
        <v/>
      </c>
      <c r="K18" s="16" t="str">
        <f>IF(AND(NOT(ISBLANK('STB Models Tier 4'!K18)),NOT(ISBLANK(VLOOKUP($F18,'Tier 4 Allowances'!$A$2:$AB$6,5,FALSE))),'STB Models Tier 4'!K18&lt;2), 'STB Models Tier 4'!K18*$K$2,"")</f>
        <v/>
      </c>
      <c r="L18" s="16" t="str">
        <f>IF(AND(NOT(ISBLANK('STB Models Tier 4'!L18)),NOT(ISBLANK(VLOOKUP($F18,'Tier 4 Allowances'!$A$2:$AB$6,6,FALSE))),'STB Models Tier 4'!L18&lt;3), 'STB Models Tier 4'!L18*$L$2,"")</f>
        <v/>
      </c>
      <c r="M18" s="16" t="str">
        <f>IF(AND(NOT(ISBLANK('STB Models Tier 4'!M18)),OR(ISBLANK('STB Models Tier 4'!N18),'STB Models Tier 4'!N18=0),NOT(ISBLANK(VLOOKUP($F18,'Tier 4 Allowances'!$A$2:$AB$6,7,FALSE))),'STB Models Tier 4'!M18&lt;2), 'STB Models Tier 4'!M18*$M$2,"")</f>
        <v/>
      </c>
      <c r="N18" s="16" t="str">
        <f>IF(AND(NOT(ISBLANK('STB Models Tier 4'!N18)),NOT(ISBLANK(VLOOKUP($F18,'Tier 4 Allowances'!$A$2:$AB$6,8,FALSE))),'STB Models Tier 4'!N18&lt;2), 'STB Models Tier 4'!N18*$N$2,"")</f>
        <v/>
      </c>
      <c r="O18" s="16" t="str">
        <f>IF(AND(NOT(ISBLANK('STB Models Tier 4'!O18)),NOT(ISBLANK(VLOOKUP($F18,'Tier 4 Allowances'!$A$2:$AB$6,9,FALSE))),'STB Models Tier 4'!O18&lt;7), 'STB Models Tier 4'!O18*$O$2,"")</f>
        <v/>
      </c>
      <c r="P18" s="16" t="str">
        <f>IF(AND(NOT(ISBLANK('STB Models Tier 4'!P18)),OR(ISBLANK('STB Models Tier 4'!S18),'STB Models Tier 4'!S18=0),NOT(ISBLANK(VLOOKUP($F18,'Tier 4 Allowances'!$A$2:$AB$6,10,FALSE))),'STB Models Tier 4'!P18&lt;2), 'STB Models Tier 4'!P18*$P$2,"")</f>
        <v/>
      </c>
      <c r="Q18" s="16" t="str">
        <f>IF(AND(NOT(ISBLANK('STB Models Tier 4'!Q18)),NOT(ISBLANK(VLOOKUP($F18,'Tier 4 Allowances'!$A$2:$AB$6,11,FALSE))),'STB Models Tier 4'!Q18&lt;2), 'STB Models Tier 4'!Q18*$Q$2,"")</f>
        <v/>
      </c>
      <c r="R18" s="16" t="str">
        <f>IF(AND(NOT(ISBLANK('STB Models Tier 4'!R18)),OR(ISBLANK('STB Models Tier 4'!S18),'STB Models Tier 4'!S18=0),NOT(ISBLANK(VLOOKUP($F18,'Tier 4 Allowances'!$A$2:$AB$6,12,FALSE))),'STB Models Tier 4'!R18&lt;2), 'STB Models Tier 4'!R18*$R$2,"")</f>
        <v/>
      </c>
      <c r="S18" s="16" t="str">
        <f>IF(AND(NOT(ISBLANK('STB Models Tier 4'!S18)),NOT(ISBLANK(VLOOKUP($F18,'Tier 4 Allowances'!$A$2:$AB$6,13,FALSE))),'STB Models Tier 4'!S18&lt;2), 'STB Models Tier 4'!S18*$S$2,"")</f>
        <v/>
      </c>
      <c r="T18" s="16" t="str">
        <f>IF(AND(NOT(ISBLANK('STB Models Tier 4'!T18)),NOT(ISBLANK(VLOOKUP($F18,'Tier 4 Allowances'!$A$2:$AB$6,14,FALSE))),'STB Models Tier 4'!T18&lt;2), 'STB Models Tier 4'!T18*$T$2,"")</f>
        <v/>
      </c>
      <c r="U18" s="16" t="str">
        <f>IF(AND(NOT(ISBLANK('STB Models Tier 4'!U18)),NOT(ISBLANK(VLOOKUP($F18,'Tier 4 Allowances'!$A$2:$AB$6,15,FALSE))),'STB Models Tier 4'!U18&lt;3), 'STB Models Tier 4'!U18*$U$2,"")</f>
        <v/>
      </c>
      <c r="V18" s="16" t="str">
        <f>IF(AND(NOT(ISBLANK('STB Models Tier 4'!V18)),NOT(ISBLANK(VLOOKUP($F18,'Tier 4 Allowances'!$A$2:$AB$6,16,FALSE))),'STB Models Tier 4'!V18&lt;2), 'STB Models Tier 4'!V18*$V$2,"")</f>
        <v/>
      </c>
      <c r="W18" s="16" t="str">
        <f>IF(AND(NOT(ISBLANK('STB Models Tier 4'!W18)),NOT(ISBLANK(VLOOKUP($F18,'Tier 4 Allowances'!$A$2:$AB$6,17,FALSE))),'STB Models Tier 4'!W18&lt;6), 'STB Models Tier 4'!W18*$W$2,"")</f>
        <v/>
      </c>
      <c r="X18" s="16" t="str">
        <f>IF(AND(NOT(ISBLANK('STB Models Tier 4'!X18)),NOT(ISBLANK(VLOOKUP($F18,'Tier 4 Allowances'!$A$2:$AB$6,18,FALSE))),'STB Models Tier 4'!X18&lt;3), 'STB Models Tier 4'!X18*$X$2,"")</f>
        <v/>
      </c>
      <c r="Y18" s="16" t="str">
        <f>IF(AND(NOT(ISBLANK('STB Models Tier 4'!Y18)),NOT(ISBLANK(VLOOKUP($F18,'Tier 4 Allowances'!$A$2:$AB$6,19,FALSE))),'STB Models Tier 4'!Y18&lt;3), 'STB Models Tier 4'!Y18*$Y$2,"")</f>
        <v/>
      </c>
      <c r="Z18" s="16" t="str">
        <f>IF(AND(NOT(ISBLANK('STB Models Tier 4'!Z18)),NOT(ISBLANK(VLOOKUP($F18,'Tier 4 Allowances'!$A$2:$AB$6,20,FALSE))),'STB Models Tier 4'!Z18&lt;11), 'STB Models Tier 4'!Z18*$Z$2,"")</f>
        <v/>
      </c>
      <c r="AA18" s="16" t="str">
        <f>IF(AND(NOT(ISBLANK('STB Models Tier 4'!AA18)),NOT(ISBLANK(VLOOKUP($F18,'Tier 4 Allowances'!$A$2:$AB$6,21,FALSE))),'STB Models Tier 4'!AA18&lt;3), 'STB Models Tier 4'!AA18*$AA$2,"")</f>
        <v/>
      </c>
      <c r="AB18" s="16" t="str">
        <f>IF(AND(NOT(ISBLANK('STB Models Tier 4'!AB18)),NOT(ISBLANK(VLOOKUP($F18,'Tier 4 Allowances'!$A$2:$AB$6,22,FALSE))),'STB Models Tier 4'!AB18&lt;3), 'STB Models Tier 4'!AB18*$AB$2,"")</f>
        <v/>
      </c>
      <c r="AC18" s="16" t="str">
        <f>IF(AND(NOT(ISBLANK('STB Models Tier 4'!AC18)),NOT(ISBLANK(VLOOKUP($F18,'Tier 4 Allowances'!$A$2:$AB$6,23,FALSE))),'STB Models Tier 4'!AC18&lt;11), 'STB Models Tier 4'!AC18*$AC$2,"")</f>
        <v/>
      </c>
      <c r="AD18" s="16" t="str">
        <f>IF(AND(NOT(ISBLANK('STB Models Tier 4'!AD18)),NOT(ISBLANK(VLOOKUP($F18,'Tier 4 Allowances'!$A$2:$AB$6,24,FALSE))),'STB Models Tier 4'!AD18&lt;2), 'STB Models Tier 4'!AD18*$AD$2,"")</f>
        <v/>
      </c>
      <c r="AE18" s="16" t="str">
        <f>IF(AND(NOT(ISBLANK('STB Models Tier 4'!AE18)),NOT(ISBLANK(VLOOKUP($F18,'Tier 4 Allowances'!$A$2:$AB$6,25,FALSE))),'STB Models Tier 4'!AE18&lt;2,OR(ISBLANK('STB Models Tier 4'!AD18),'STB Models Tier 4'!AD18=0),OR(ISBLANK('STB Models Tier 4'!$O18),'STB Models Tier 4'!$O18=0)), 'STB Models Tier 4'!AE18*$AE$2,"")</f>
        <v/>
      </c>
      <c r="AF18" s="16" t="str">
        <f>IF(AND(NOT(ISBLANK('STB Models Tier 4'!AF18)),NOT(ISBLANK(VLOOKUP($F18,'Tier 4 Allowances'!$A$2:$AB$6,26,FALSE))),'STB Models Tier 4'!AF18&lt;2), 'STB Models Tier 4'!AF18*$AF$2,"")</f>
        <v/>
      </c>
      <c r="AG18" s="16" t="str">
        <f>IF(AND(NOT(ISBLANK('STB Models Tier 4'!AG18)),NOT(ISBLANK(VLOOKUP($F18,'Tier 4 Allowances'!$A$2:$AB$6,27,FALSE))),'STB Models Tier 4'!AG18&lt;2), 'STB Models Tier 4'!AG18*$AG$2,"")</f>
        <v/>
      </c>
      <c r="AH18" s="16" t="str">
        <f>IF(AND(NOT(ISBLANK('STB Models Tier 4'!AH18)),NOT(ISBLANK(VLOOKUP($F18,'Tier 4 Allowances'!$A$2:$AB$6,28,FALSE))),'STB Models Tier 4'!AH18&lt;2), 'STB Models Tier 4'!AH18*$AH$2,"")</f>
        <v/>
      </c>
      <c r="AI18" s="37" t="str">
        <f>IF(ISBLANK('STB Models Tier 4'!AI18),"",'STB Models Tier 4'!AI18)</f>
        <v/>
      </c>
      <c r="AJ18" s="37">
        <f>IF(AND('STB Models Tier 4'!AS18="Yes",P18=$P$2,NOT(Q18=$Q$2)),-10,0)</f>
        <v>0</v>
      </c>
      <c r="AK18" s="37">
        <f>IF(AND('STB Models Tier 4'!AS18="Yes",AF18=$AF$2),-5,0)</f>
        <v>0</v>
      </c>
      <c r="AL18" s="17" t="str">
        <f>IF(ISBLANK('STB Models Tier 4'!AJ18),"",'STB Models Tier 4'!AJ18)</f>
        <v/>
      </c>
      <c r="AM18" s="17" t="str">
        <f>IF(ISBLANK('STB Models Tier 4'!AK18),"",'STB Models Tier 4'!AK18)</f>
        <v/>
      </c>
      <c r="AN18" s="17" t="str">
        <f>IF(ISBLANK('STB Models Tier 4'!AL18),"",'STB Models Tier 4'!AL18)</f>
        <v/>
      </c>
      <c r="AO18" s="17" t="str">
        <f>IF(ISBLANK('STB Models Tier 4'!AM18),"",'STB Models Tier 4'!AM18)</f>
        <v/>
      </c>
      <c r="AP18" s="17" t="str">
        <f>IF(ISBLANK('STB Models Tier 4'!AN18),"",'STB Models Tier 4'!AN18)</f>
        <v/>
      </c>
      <c r="AQ18" s="17" t="str">
        <f>IF(ISBLANK('STB Models Tier 4'!F18),"",IF(ISBLANK('STB Models Tier 4'!G18), 14, 7-(4-$G18)/2))</f>
        <v/>
      </c>
      <c r="AR18" s="17" t="str">
        <f>IF(ISBLANK('STB Models Tier 4'!F18),"",IF(ISBLANK('STB Models Tier 4'!H18),10,(10-H18)))</f>
        <v/>
      </c>
      <c r="AS18" s="17" t="str">
        <f>IF(ISBLANK('STB Models Tier 4'!F18),"",IF(ISBLANK('STB Models Tier 4'!G18),0,7+(4-G18)/2))</f>
        <v/>
      </c>
      <c r="AT18" s="17" t="str">
        <f>IF(ISBLANK('STB Models Tier 4'!F18),"",'STB Models Tier 4'!H18)</f>
        <v/>
      </c>
      <c r="AU18" s="17" t="str">
        <f>IF(ISBLANK('STB Models Tier 4'!F18),"",(IF(OR(AND(NOT(ISBLANK('STB Models Tier 4'!G18)),ISBLANK('STB Models Tier 4'!AL18)),AND(NOT(ISBLANK('STB Models Tier 4'!H18)),ISBLANK('STB Models Tier 4'!AM18)),ISBLANK('STB Models Tier 4'!AK18)),"Incomplete",0.365*('STB Models Tier 4'!AJ18*AQ18+'STB Models Tier 4'!AK18*AR18+'STB Models Tier 4'!AL18*AS18+'STB Models Tier 4'!AM18*AT18))))</f>
        <v/>
      </c>
      <c r="AV18" s="16" t="str">
        <f>IF(ISBLANK('STB Models Tier 4'!F18),"",VLOOKUP(F18,'Tier 4 Allowances'!$A$2:$B$6,2,FALSE)+SUM($I18:$AH18)+AJ18+AK18)</f>
        <v/>
      </c>
      <c r="AW18" s="37" t="str">
        <f>IF(ISBLANK('STB Models Tier 4'!F18),"",AV18+'STB Models Tier 4'!AI18)</f>
        <v/>
      </c>
      <c r="AX18" s="37" t="str">
        <f>IF(ISBLANK('STB Models Tier 4'!AN18),"",IF('STB Models Tier 4'!AN18&gt;'Tier 4 Calculations'!AW18,"No","Yes"))</f>
        <v/>
      </c>
      <c r="AY18" s="51" t="str">
        <f>IF(ISBLANK('STB Models Tier 4'!AS18),"",'STB Models Tier 4'!AS18)</f>
        <v/>
      </c>
    </row>
    <row r="19" spans="1:51" ht="16" x14ac:dyDescent="0.2">
      <c r="A19" s="16" t="str">
        <f>IF(ISBLANK('STB Models Tier 4'!A19),"",'STB Models Tier 4'!A19)</f>
        <v/>
      </c>
      <c r="B19" s="16" t="str">
        <f>IF(ISBLANK('STB Models Tier 4'!B19),"",'STB Models Tier 4'!B19)</f>
        <v/>
      </c>
      <c r="C19" s="16" t="str">
        <f>IF(ISBLANK('STB Models Tier 4'!C19),"",'STB Models Tier 4'!C19)</f>
        <v/>
      </c>
      <c r="D19" s="16" t="str">
        <f>IF(ISBLANK('STB Models Tier 4'!D19),"",'STB Models Tier 4'!D19)</f>
        <v/>
      </c>
      <c r="E19" s="16" t="str">
        <f>IF(ISBLANK('STB Models Tier 4'!E19),"",'STB Models Tier 4'!E19)</f>
        <v/>
      </c>
      <c r="F19" s="16" t="str">
        <f>IF(ISBLANK('STB Models Tier 4'!F19),"",'STB Models Tier 4'!F19)</f>
        <v/>
      </c>
      <c r="G19" s="16" t="str">
        <f>IF(ISBLANK('STB Models Tier 4'!G19),"",'STB Models Tier 4'!G19)</f>
        <v/>
      </c>
      <c r="H19" s="16" t="str">
        <f>IF(ISBLANK('STB Models Tier 4'!H19),"",'STB Models Tier 4'!H19)</f>
        <v/>
      </c>
      <c r="I19" s="16" t="str">
        <f>IF(AND(NOT(ISBLANK('STB Models Tier 4'!I19)),NOT(ISBLANK(VLOOKUP($F19,'Tier 4 Allowances'!$A$2:$AB$6,3,FALSE))),'STB Models Tier 4'!I19&lt;2), 'STB Models Tier 4'!I19*$I$2,"")</f>
        <v/>
      </c>
      <c r="J19" s="16" t="str">
        <f>IF(AND(NOT(ISBLANK('STB Models Tier 4'!J19)),NOT(ISBLANK(VLOOKUP($F19,'Tier 4 Allowances'!$A$2:$AB$6,4,FALSE))),'STB Models Tier 4'!J19&lt;3), 'STB Models Tier 4'!J19*$J$2,"")</f>
        <v/>
      </c>
      <c r="K19" s="16" t="str">
        <f>IF(AND(NOT(ISBLANK('STB Models Tier 4'!K19)),NOT(ISBLANK(VLOOKUP($F19,'Tier 4 Allowances'!$A$2:$AB$6,5,FALSE))),'STB Models Tier 4'!K19&lt;2), 'STB Models Tier 4'!K19*$K$2,"")</f>
        <v/>
      </c>
      <c r="L19" s="16" t="str">
        <f>IF(AND(NOT(ISBLANK('STB Models Tier 4'!L19)),NOT(ISBLANK(VLOOKUP($F19,'Tier 4 Allowances'!$A$2:$AB$6,6,FALSE))),'STB Models Tier 4'!L19&lt;3), 'STB Models Tier 4'!L19*$L$2,"")</f>
        <v/>
      </c>
      <c r="M19" s="16" t="str">
        <f>IF(AND(NOT(ISBLANK('STB Models Tier 4'!M19)),OR(ISBLANK('STB Models Tier 4'!N19),'STB Models Tier 4'!N19=0),NOT(ISBLANK(VLOOKUP($F19,'Tier 4 Allowances'!$A$2:$AB$6,7,FALSE))),'STB Models Tier 4'!M19&lt;2), 'STB Models Tier 4'!M19*$M$2,"")</f>
        <v/>
      </c>
      <c r="N19" s="16" t="str">
        <f>IF(AND(NOT(ISBLANK('STB Models Tier 4'!N19)),NOT(ISBLANK(VLOOKUP($F19,'Tier 4 Allowances'!$A$2:$AB$6,8,FALSE))),'STB Models Tier 4'!N19&lt;2), 'STB Models Tier 4'!N19*$N$2,"")</f>
        <v/>
      </c>
      <c r="O19" s="16" t="str">
        <f>IF(AND(NOT(ISBLANK('STB Models Tier 4'!O19)),NOT(ISBLANK(VLOOKUP($F19,'Tier 4 Allowances'!$A$2:$AB$6,9,FALSE))),'STB Models Tier 4'!O19&lt;7), 'STB Models Tier 4'!O19*$O$2,"")</f>
        <v/>
      </c>
      <c r="P19" s="16" t="str">
        <f>IF(AND(NOT(ISBLANK('STB Models Tier 4'!P19)),OR(ISBLANK('STB Models Tier 4'!S19),'STB Models Tier 4'!S19=0),NOT(ISBLANK(VLOOKUP($F19,'Tier 4 Allowances'!$A$2:$AB$6,10,FALSE))),'STB Models Tier 4'!P19&lt;2), 'STB Models Tier 4'!P19*$P$2,"")</f>
        <v/>
      </c>
      <c r="Q19" s="16" t="str">
        <f>IF(AND(NOT(ISBLANK('STB Models Tier 4'!Q19)),NOT(ISBLANK(VLOOKUP($F19,'Tier 4 Allowances'!$A$2:$AB$6,11,FALSE))),'STB Models Tier 4'!Q19&lt;2), 'STB Models Tier 4'!Q19*$Q$2,"")</f>
        <v/>
      </c>
      <c r="R19" s="16" t="str">
        <f>IF(AND(NOT(ISBLANK('STB Models Tier 4'!R19)),OR(ISBLANK('STB Models Tier 4'!S19),'STB Models Tier 4'!S19=0),NOT(ISBLANK(VLOOKUP($F19,'Tier 4 Allowances'!$A$2:$AB$6,12,FALSE))),'STB Models Tier 4'!R19&lt;2), 'STB Models Tier 4'!R19*$R$2,"")</f>
        <v/>
      </c>
      <c r="S19" s="16" t="str">
        <f>IF(AND(NOT(ISBLANK('STB Models Tier 4'!S19)),NOT(ISBLANK(VLOOKUP($F19,'Tier 4 Allowances'!$A$2:$AB$6,13,FALSE))),'STB Models Tier 4'!S19&lt;2), 'STB Models Tier 4'!S19*$S$2,"")</f>
        <v/>
      </c>
      <c r="T19" s="16" t="str">
        <f>IF(AND(NOT(ISBLANK('STB Models Tier 4'!T19)),NOT(ISBLANK(VLOOKUP($F19,'Tier 4 Allowances'!$A$2:$AB$6,14,FALSE))),'STB Models Tier 4'!T19&lt;2), 'STB Models Tier 4'!T19*$T$2,"")</f>
        <v/>
      </c>
      <c r="U19" s="16" t="str">
        <f>IF(AND(NOT(ISBLANK('STB Models Tier 4'!U19)),NOT(ISBLANK(VLOOKUP($F19,'Tier 4 Allowances'!$A$2:$AB$6,15,FALSE))),'STB Models Tier 4'!U19&lt;3), 'STB Models Tier 4'!U19*$U$2,"")</f>
        <v/>
      </c>
      <c r="V19" s="16" t="str">
        <f>IF(AND(NOT(ISBLANK('STB Models Tier 4'!V19)),NOT(ISBLANK(VLOOKUP($F19,'Tier 4 Allowances'!$A$2:$AB$6,16,FALSE))),'STB Models Tier 4'!V19&lt;2), 'STB Models Tier 4'!V19*$V$2,"")</f>
        <v/>
      </c>
      <c r="W19" s="16" t="str">
        <f>IF(AND(NOT(ISBLANK('STB Models Tier 4'!W19)),NOT(ISBLANK(VLOOKUP($F19,'Tier 4 Allowances'!$A$2:$AB$6,17,FALSE))),'STB Models Tier 4'!W19&lt;6), 'STB Models Tier 4'!W19*$W$2,"")</f>
        <v/>
      </c>
      <c r="X19" s="16" t="str">
        <f>IF(AND(NOT(ISBLANK('STB Models Tier 4'!X19)),NOT(ISBLANK(VLOOKUP($F19,'Tier 4 Allowances'!$A$2:$AB$6,18,FALSE))),'STB Models Tier 4'!X19&lt;3), 'STB Models Tier 4'!X19*$X$2,"")</f>
        <v/>
      </c>
      <c r="Y19" s="16" t="str">
        <f>IF(AND(NOT(ISBLANK('STB Models Tier 4'!Y19)),NOT(ISBLANK(VLOOKUP($F19,'Tier 4 Allowances'!$A$2:$AB$6,19,FALSE))),'STB Models Tier 4'!Y19&lt;3), 'STB Models Tier 4'!Y19*$Y$2,"")</f>
        <v/>
      </c>
      <c r="Z19" s="16" t="str">
        <f>IF(AND(NOT(ISBLANK('STB Models Tier 4'!Z19)),NOT(ISBLANK(VLOOKUP($F19,'Tier 4 Allowances'!$A$2:$AB$6,20,FALSE))),'STB Models Tier 4'!Z19&lt;11), 'STB Models Tier 4'!Z19*$Z$2,"")</f>
        <v/>
      </c>
      <c r="AA19" s="16" t="str">
        <f>IF(AND(NOT(ISBLANK('STB Models Tier 4'!AA19)),NOT(ISBLANK(VLOOKUP($F19,'Tier 4 Allowances'!$A$2:$AB$6,21,FALSE))),'STB Models Tier 4'!AA19&lt;3), 'STB Models Tier 4'!AA19*$AA$2,"")</f>
        <v/>
      </c>
      <c r="AB19" s="16" t="str">
        <f>IF(AND(NOT(ISBLANK('STB Models Tier 4'!AB19)),NOT(ISBLANK(VLOOKUP($F19,'Tier 4 Allowances'!$A$2:$AB$6,22,FALSE))),'STB Models Tier 4'!AB19&lt;3), 'STB Models Tier 4'!AB19*$AB$2,"")</f>
        <v/>
      </c>
      <c r="AC19" s="16" t="str">
        <f>IF(AND(NOT(ISBLANK('STB Models Tier 4'!AC19)),NOT(ISBLANK(VLOOKUP($F19,'Tier 4 Allowances'!$A$2:$AB$6,23,FALSE))),'STB Models Tier 4'!AC19&lt;11), 'STB Models Tier 4'!AC19*$AC$2,"")</f>
        <v/>
      </c>
      <c r="AD19" s="16" t="str">
        <f>IF(AND(NOT(ISBLANK('STB Models Tier 4'!AD19)),NOT(ISBLANK(VLOOKUP($F19,'Tier 4 Allowances'!$A$2:$AB$6,24,FALSE))),'STB Models Tier 4'!AD19&lt;2), 'STB Models Tier 4'!AD19*$AD$2,"")</f>
        <v/>
      </c>
      <c r="AE19" s="16" t="str">
        <f>IF(AND(NOT(ISBLANK('STB Models Tier 4'!AE19)),NOT(ISBLANK(VLOOKUP($F19,'Tier 4 Allowances'!$A$2:$AB$6,25,FALSE))),'STB Models Tier 4'!AE19&lt;2,OR(ISBLANK('STB Models Tier 4'!AD19),'STB Models Tier 4'!AD19=0),OR(ISBLANK('STB Models Tier 4'!$O19),'STB Models Tier 4'!$O19=0)), 'STB Models Tier 4'!AE19*$AE$2,"")</f>
        <v/>
      </c>
      <c r="AF19" s="16" t="str">
        <f>IF(AND(NOT(ISBLANK('STB Models Tier 4'!AF19)),NOT(ISBLANK(VLOOKUP($F19,'Tier 4 Allowances'!$A$2:$AB$6,26,FALSE))),'STB Models Tier 4'!AF19&lt;2), 'STB Models Tier 4'!AF19*$AF$2,"")</f>
        <v/>
      </c>
      <c r="AG19" s="16" t="str">
        <f>IF(AND(NOT(ISBLANK('STB Models Tier 4'!AG19)),NOT(ISBLANK(VLOOKUP($F19,'Tier 4 Allowances'!$A$2:$AB$6,27,FALSE))),'STB Models Tier 4'!AG19&lt;2), 'STB Models Tier 4'!AG19*$AG$2,"")</f>
        <v/>
      </c>
      <c r="AH19" s="16" t="str">
        <f>IF(AND(NOT(ISBLANK('STB Models Tier 4'!AH19)),NOT(ISBLANK(VLOOKUP($F19,'Tier 4 Allowances'!$A$2:$AB$6,28,FALSE))),'STB Models Tier 4'!AH19&lt;2), 'STB Models Tier 4'!AH19*$AH$2,"")</f>
        <v/>
      </c>
      <c r="AI19" s="37" t="str">
        <f>IF(ISBLANK('STB Models Tier 4'!AI19),"",'STB Models Tier 4'!AI19)</f>
        <v/>
      </c>
      <c r="AJ19" s="37">
        <f>IF(AND('STB Models Tier 4'!AS19="Yes",P19=$P$2,NOT(Q19=$Q$2)),-10,0)</f>
        <v>0</v>
      </c>
      <c r="AK19" s="37">
        <f>IF(AND('STB Models Tier 4'!AS19="Yes",AF19=$AF$2),-5,0)</f>
        <v>0</v>
      </c>
      <c r="AL19" s="17" t="str">
        <f>IF(ISBLANK('STB Models Tier 4'!AJ19),"",'STB Models Tier 4'!AJ19)</f>
        <v/>
      </c>
      <c r="AM19" s="17" t="str">
        <f>IF(ISBLANK('STB Models Tier 4'!AK19),"",'STB Models Tier 4'!AK19)</f>
        <v/>
      </c>
      <c r="AN19" s="17" t="str">
        <f>IF(ISBLANK('STB Models Tier 4'!AL19),"",'STB Models Tier 4'!AL19)</f>
        <v/>
      </c>
      <c r="AO19" s="17" t="str">
        <f>IF(ISBLANK('STB Models Tier 4'!AM19),"",'STB Models Tier 4'!AM19)</f>
        <v/>
      </c>
      <c r="AP19" s="17" t="str">
        <f>IF(ISBLANK('STB Models Tier 4'!AN19),"",'STB Models Tier 4'!AN19)</f>
        <v/>
      </c>
      <c r="AQ19" s="17" t="str">
        <f>IF(ISBLANK('STB Models Tier 4'!F19),"",IF(ISBLANK('STB Models Tier 4'!G19), 14, 7-(4-$G19)/2))</f>
        <v/>
      </c>
      <c r="AR19" s="17" t="str">
        <f>IF(ISBLANK('STB Models Tier 4'!F19),"",IF(ISBLANK('STB Models Tier 4'!H19),10,(10-H19)))</f>
        <v/>
      </c>
      <c r="AS19" s="17" t="str">
        <f>IF(ISBLANK('STB Models Tier 4'!F19),"",IF(ISBLANK('STB Models Tier 4'!G19),0,7+(4-G19)/2))</f>
        <v/>
      </c>
      <c r="AT19" s="17" t="str">
        <f>IF(ISBLANK('STB Models Tier 4'!F19),"",'STB Models Tier 4'!H19)</f>
        <v/>
      </c>
      <c r="AU19" s="17" t="str">
        <f>IF(ISBLANK('STB Models Tier 4'!F19),"",(IF(OR(AND(NOT(ISBLANK('STB Models Tier 4'!G19)),ISBLANK('STB Models Tier 4'!AL19)),AND(NOT(ISBLANK('STB Models Tier 4'!H19)),ISBLANK('STB Models Tier 4'!AM19)),ISBLANK('STB Models Tier 4'!AK19)),"Incomplete",0.365*('STB Models Tier 4'!AJ19*AQ19+'STB Models Tier 4'!AK19*AR19+'STB Models Tier 4'!AL19*AS19+'STB Models Tier 4'!AM19*AT19))))</f>
        <v/>
      </c>
      <c r="AV19" s="16" t="str">
        <f>IF(ISBLANK('STB Models Tier 4'!F19),"",VLOOKUP(F19,'Tier 4 Allowances'!$A$2:$B$6,2,FALSE)+SUM($I19:$AH19)+AJ19+AK19)</f>
        <v/>
      </c>
      <c r="AW19" s="37" t="str">
        <f>IF(ISBLANK('STB Models Tier 4'!F19),"",AV19+'STB Models Tier 4'!AI19)</f>
        <v/>
      </c>
      <c r="AX19" s="37" t="str">
        <f>IF(ISBLANK('STB Models Tier 4'!AN19),"",IF('STB Models Tier 4'!AN19&gt;'Tier 4 Calculations'!AW19,"No","Yes"))</f>
        <v/>
      </c>
      <c r="AY19" s="51" t="str">
        <f>IF(ISBLANK('STB Models Tier 4'!AS19),"",'STB Models Tier 4'!AS19)</f>
        <v/>
      </c>
    </row>
    <row r="20" spans="1:51" ht="16" x14ac:dyDescent="0.2">
      <c r="A20" s="16" t="str">
        <f>IF(ISBLANK('STB Models Tier 4'!A20),"",'STB Models Tier 4'!A20)</f>
        <v/>
      </c>
      <c r="B20" s="16" t="str">
        <f>IF(ISBLANK('STB Models Tier 4'!B20),"",'STB Models Tier 4'!B20)</f>
        <v/>
      </c>
      <c r="C20" s="16" t="str">
        <f>IF(ISBLANK('STB Models Tier 4'!C20),"",'STB Models Tier 4'!C20)</f>
        <v/>
      </c>
      <c r="D20" s="16" t="str">
        <f>IF(ISBLANK('STB Models Tier 4'!D20),"",'STB Models Tier 4'!D20)</f>
        <v/>
      </c>
      <c r="E20" s="16" t="str">
        <f>IF(ISBLANK('STB Models Tier 4'!E20),"",'STB Models Tier 4'!E20)</f>
        <v/>
      </c>
      <c r="F20" s="16" t="str">
        <f>IF(ISBLANK('STB Models Tier 4'!F20),"",'STB Models Tier 4'!F20)</f>
        <v/>
      </c>
      <c r="G20" s="16" t="str">
        <f>IF(ISBLANK('STB Models Tier 4'!G20),"",'STB Models Tier 4'!G20)</f>
        <v/>
      </c>
      <c r="H20" s="16" t="str">
        <f>IF(ISBLANK('STB Models Tier 4'!H20),"",'STB Models Tier 4'!H20)</f>
        <v/>
      </c>
      <c r="I20" s="16" t="str">
        <f>IF(AND(NOT(ISBLANK('STB Models Tier 4'!I20)),NOT(ISBLANK(VLOOKUP($F20,'Tier 4 Allowances'!$A$2:$AB$6,3,FALSE))),'STB Models Tier 4'!I20&lt;2), 'STB Models Tier 4'!I20*$I$2,"")</f>
        <v/>
      </c>
      <c r="J20" s="16" t="str">
        <f>IF(AND(NOT(ISBLANK('STB Models Tier 4'!J20)),NOT(ISBLANK(VLOOKUP($F20,'Tier 4 Allowances'!$A$2:$AB$6,4,FALSE))),'STB Models Tier 4'!J20&lt;3), 'STB Models Tier 4'!J20*$J$2,"")</f>
        <v/>
      </c>
      <c r="K20" s="16" t="str">
        <f>IF(AND(NOT(ISBLANK('STB Models Tier 4'!K20)),NOT(ISBLANK(VLOOKUP($F20,'Tier 4 Allowances'!$A$2:$AB$6,5,FALSE))),'STB Models Tier 4'!K20&lt;2), 'STB Models Tier 4'!K20*$K$2,"")</f>
        <v/>
      </c>
      <c r="L20" s="16" t="str">
        <f>IF(AND(NOT(ISBLANK('STB Models Tier 4'!L20)),NOT(ISBLANK(VLOOKUP($F20,'Tier 4 Allowances'!$A$2:$AB$6,6,FALSE))),'STB Models Tier 4'!L20&lt;3), 'STB Models Tier 4'!L20*$L$2,"")</f>
        <v/>
      </c>
      <c r="M20" s="16" t="str">
        <f>IF(AND(NOT(ISBLANK('STB Models Tier 4'!M20)),OR(ISBLANK('STB Models Tier 4'!N20),'STB Models Tier 4'!N20=0),NOT(ISBLANK(VLOOKUP($F20,'Tier 4 Allowances'!$A$2:$AB$6,7,FALSE))),'STB Models Tier 4'!M20&lt;2), 'STB Models Tier 4'!M20*$M$2,"")</f>
        <v/>
      </c>
      <c r="N20" s="16" t="str">
        <f>IF(AND(NOT(ISBLANK('STB Models Tier 4'!N20)),NOT(ISBLANK(VLOOKUP($F20,'Tier 4 Allowances'!$A$2:$AB$6,8,FALSE))),'STB Models Tier 4'!N20&lt;2), 'STB Models Tier 4'!N20*$N$2,"")</f>
        <v/>
      </c>
      <c r="O20" s="16" t="str">
        <f>IF(AND(NOT(ISBLANK('STB Models Tier 4'!O20)),NOT(ISBLANK(VLOOKUP($F20,'Tier 4 Allowances'!$A$2:$AB$6,9,FALSE))),'STB Models Tier 4'!O20&lt;7), 'STB Models Tier 4'!O20*$O$2,"")</f>
        <v/>
      </c>
      <c r="P20" s="16" t="str">
        <f>IF(AND(NOT(ISBLANK('STB Models Tier 4'!P20)),OR(ISBLANK('STB Models Tier 4'!S20),'STB Models Tier 4'!S20=0),NOT(ISBLANK(VLOOKUP($F20,'Tier 4 Allowances'!$A$2:$AB$6,10,FALSE))),'STB Models Tier 4'!P20&lt;2), 'STB Models Tier 4'!P20*$P$2,"")</f>
        <v/>
      </c>
      <c r="Q20" s="16" t="str">
        <f>IF(AND(NOT(ISBLANK('STB Models Tier 4'!Q20)),NOT(ISBLANK(VLOOKUP($F20,'Tier 4 Allowances'!$A$2:$AB$6,11,FALSE))),'STB Models Tier 4'!Q20&lt;2), 'STB Models Tier 4'!Q20*$Q$2,"")</f>
        <v/>
      </c>
      <c r="R20" s="16" t="str">
        <f>IF(AND(NOT(ISBLANK('STB Models Tier 4'!R20)),OR(ISBLANK('STB Models Tier 4'!S20),'STB Models Tier 4'!S20=0),NOT(ISBLANK(VLOOKUP($F20,'Tier 4 Allowances'!$A$2:$AB$6,12,FALSE))),'STB Models Tier 4'!R20&lt;2), 'STB Models Tier 4'!R20*$R$2,"")</f>
        <v/>
      </c>
      <c r="S20" s="16" t="str">
        <f>IF(AND(NOT(ISBLANK('STB Models Tier 4'!S20)),NOT(ISBLANK(VLOOKUP($F20,'Tier 4 Allowances'!$A$2:$AB$6,13,FALSE))),'STB Models Tier 4'!S20&lt;2), 'STB Models Tier 4'!S20*$S$2,"")</f>
        <v/>
      </c>
      <c r="T20" s="16" t="str">
        <f>IF(AND(NOT(ISBLANK('STB Models Tier 4'!T20)),NOT(ISBLANK(VLOOKUP($F20,'Tier 4 Allowances'!$A$2:$AB$6,14,FALSE))),'STB Models Tier 4'!T20&lt;2), 'STB Models Tier 4'!T20*$T$2,"")</f>
        <v/>
      </c>
      <c r="U20" s="16" t="str">
        <f>IF(AND(NOT(ISBLANK('STB Models Tier 4'!U20)),NOT(ISBLANK(VLOOKUP($F20,'Tier 4 Allowances'!$A$2:$AB$6,15,FALSE))),'STB Models Tier 4'!U20&lt;3), 'STB Models Tier 4'!U20*$U$2,"")</f>
        <v/>
      </c>
      <c r="V20" s="16" t="str">
        <f>IF(AND(NOT(ISBLANK('STB Models Tier 4'!V20)),NOT(ISBLANK(VLOOKUP($F20,'Tier 4 Allowances'!$A$2:$AB$6,16,FALSE))),'STB Models Tier 4'!V20&lt;2), 'STB Models Tier 4'!V20*$V$2,"")</f>
        <v/>
      </c>
      <c r="W20" s="16" t="str">
        <f>IF(AND(NOT(ISBLANK('STB Models Tier 4'!W20)),NOT(ISBLANK(VLOOKUP($F20,'Tier 4 Allowances'!$A$2:$AB$6,17,FALSE))),'STB Models Tier 4'!W20&lt;6), 'STB Models Tier 4'!W20*$W$2,"")</f>
        <v/>
      </c>
      <c r="X20" s="16" t="str">
        <f>IF(AND(NOT(ISBLANK('STB Models Tier 4'!X20)),NOT(ISBLANK(VLOOKUP($F20,'Tier 4 Allowances'!$A$2:$AB$6,18,FALSE))),'STB Models Tier 4'!X20&lt;3), 'STB Models Tier 4'!X20*$X$2,"")</f>
        <v/>
      </c>
      <c r="Y20" s="16" t="str">
        <f>IF(AND(NOT(ISBLANK('STB Models Tier 4'!Y20)),NOT(ISBLANK(VLOOKUP($F20,'Tier 4 Allowances'!$A$2:$AB$6,19,FALSE))),'STB Models Tier 4'!Y20&lt;3), 'STB Models Tier 4'!Y20*$Y$2,"")</f>
        <v/>
      </c>
      <c r="Z20" s="16" t="str">
        <f>IF(AND(NOT(ISBLANK('STB Models Tier 4'!Z20)),NOT(ISBLANK(VLOOKUP($F20,'Tier 4 Allowances'!$A$2:$AB$6,20,FALSE))),'STB Models Tier 4'!Z20&lt;11), 'STB Models Tier 4'!Z20*$Z$2,"")</f>
        <v/>
      </c>
      <c r="AA20" s="16" t="str">
        <f>IF(AND(NOT(ISBLANK('STB Models Tier 4'!AA20)),NOT(ISBLANK(VLOOKUP($F20,'Tier 4 Allowances'!$A$2:$AB$6,21,FALSE))),'STB Models Tier 4'!AA20&lt;3), 'STB Models Tier 4'!AA20*$AA$2,"")</f>
        <v/>
      </c>
      <c r="AB20" s="16" t="str">
        <f>IF(AND(NOT(ISBLANK('STB Models Tier 4'!AB20)),NOT(ISBLANK(VLOOKUP($F20,'Tier 4 Allowances'!$A$2:$AB$6,22,FALSE))),'STB Models Tier 4'!AB20&lt;3), 'STB Models Tier 4'!AB20*$AB$2,"")</f>
        <v/>
      </c>
      <c r="AC20" s="16" t="str">
        <f>IF(AND(NOT(ISBLANK('STB Models Tier 4'!AC20)),NOT(ISBLANK(VLOOKUP($F20,'Tier 4 Allowances'!$A$2:$AB$6,23,FALSE))),'STB Models Tier 4'!AC20&lt;11), 'STB Models Tier 4'!AC20*$AC$2,"")</f>
        <v/>
      </c>
      <c r="AD20" s="16" t="str">
        <f>IF(AND(NOT(ISBLANK('STB Models Tier 4'!AD20)),NOT(ISBLANK(VLOOKUP($F20,'Tier 4 Allowances'!$A$2:$AB$6,24,FALSE))),'STB Models Tier 4'!AD20&lt;2), 'STB Models Tier 4'!AD20*$AD$2,"")</f>
        <v/>
      </c>
      <c r="AE20" s="16" t="str">
        <f>IF(AND(NOT(ISBLANK('STB Models Tier 4'!AE20)),NOT(ISBLANK(VLOOKUP($F20,'Tier 4 Allowances'!$A$2:$AB$6,25,FALSE))),'STB Models Tier 4'!AE20&lt;2,OR(ISBLANK('STB Models Tier 4'!AD20),'STB Models Tier 4'!AD20=0),OR(ISBLANK('STB Models Tier 4'!$O20),'STB Models Tier 4'!$O20=0)), 'STB Models Tier 4'!AE20*$AE$2,"")</f>
        <v/>
      </c>
      <c r="AF20" s="16" t="str">
        <f>IF(AND(NOT(ISBLANK('STB Models Tier 4'!AF20)),NOT(ISBLANK(VLOOKUP($F20,'Tier 4 Allowances'!$A$2:$AB$6,26,FALSE))),'STB Models Tier 4'!AF20&lt;2), 'STB Models Tier 4'!AF20*$AF$2,"")</f>
        <v/>
      </c>
      <c r="AG20" s="16" t="str">
        <f>IF(AND(NOT(ISBLANK('STB Models Tier 4'!AG20)),NOT(ISBLANK(VLOOKUP($F20,'Tier 4 Allowances'!$A$2:$AB$6,27,FALSE))),'STB Models Tier 4'!AG20&lt;2), 'STB Models Tier 4'!AG20*$AG$2,"")</f>
        <v/>
      </c>
      <c r="AH20" s="16" t="str">
        <f>IF(AND(NOT(ISBLANK('STB Models Tier 4'!AH20)),NOT(ISBLANK(VLOOKUP($F20,'Tier 4 Allowances'!$A$2:$AB$6,28,FALSE))),'STB Models Tier 4'!AH20&lt;2), 'STB Models Tier 4'!AH20*$AH$2,"")</f>
        <v/>
      </c>
      <c r="AI20" s="37" t="str">
        <f>IF(ISBLANK('STB Models Tier 4'!AI20),"",'STB Models Tier 4'!AI20)</f>
        <v/>
      </c>
      <c r="AJ20" s="37">
        <f>IF(AND('STB Models Tier 4'!AS20="Yes",P20=$P$2,NOT(Q20=$Q$2)),-10,0)</f>
        <v>0</v>
      </c>
      <c r="AK20" s="37">
        <f>IF(AND('STB Models Tier 4'!AS20="Yes",AF20=$AF$2),-5,0)</f>
        <v>0</v>
      </c>
      <c r="AL20" s="17" t="str">
        <f>IF(ISBLANK('STB Models Tier 4'!AJ20),"",'STB Models Tier 4'!AJ20)</f>
        <v/>
      </c>
      <c r="AM20" s="17" t="str">
        <f>IF(ISBLANK('STB Models Tier 4'!AK20),"",'STB Models Tier 4'!AK20)</f>
        <v/>
      </c>
      <c r="AN20" s="17" t="str">
        <f>IF(ISBLANK('STB Models Tier 4'!AL20),"",'STB Models Tier 4'!AL20)</f>
        <v/>
      </c>
      <c r="AO20" s="17" t="str">
        <f>IF(ISBLANK('STB Models Tier 4'!AM20),"",'STB Models Tier 4'!AM20)</f>
        <v/>
      </c>
      <c r="AP20" s="17" t="str">
        <f>IF(ISBLANK('STB Models Tier 4'!AN20),"",'STB Models Tier 4'!AN20)</f>
        <v/>
      </c>
      <c r="AQ20" s="17" t="str">
        <f>IF(ISBLANK('STB Models Tier 4'!F20),"",IF(ISBLANK('STB Models Tier 4'!G20), 14, 7-(4-$G20)/2))</f>
        <v/>
      </c>
      <c r="AR20" s="17" t="str">
        <f>IF(ISBLANK('STB Models Tier 4'!F20),"",IF(ISBLANK('STB Models Tier 4'!H20),10,(10-H20)))</f>
        <v/>
      </c>
      <c r="AS20" s="17" t="str">
        <f>IF(ISBLANK('STB Models Tier 4'!F20),"",IF(ISBLANK('STB Models Tier 4'!G20),0,7+(4-G20)/2))</f>
        <v/>
      </c>
      <c r="AT20" s="17" t="str">
        <f>IF(ISBLANK('STB Models Tier 4'!F20),"",'STB Models Tier 4'!H20)</f>
        <v/>
      </c>
      <c r="AU20" s="17" t="str">
        <f>IF(ISBLANK('STB Models Tier 4'!F20),"",(IF(OR(AND(NOT(ISBLANK('STB Models Tier 4'!G20)),ISBLANK('STB Models Tier 4'!AL20)),AND(NOT(ISBLANK('STB Models Tier 4'!H20)),ISBLANK('STB Models Tier 4'!AM20)),ISBLANK('STB Models Tier 4'!AK20)),"Incomplete",0.365*('STB Models Tier 4'!AJ20*AQ20+'STB Models Tier 4'!AK20*AR20+'STB Models Tier 4'!AL20*AS20+'STB Models Tier 4'!AM20*AT20))))</f>
        <v/>
      </c>
      <c r="AV20" s="16" t="str">
        <f>IF(ISBLANK('STB Models Tier 4'!F20),"",VLOOKUP(F20,'Tier 4 Allowances'!$A$2:$B$6,2,FALSE)+SUM($I20:$AH20)+AJ20+AK20)</f>
        <v/>
      </c>
      <c r="AW20" s="37" t="str">
        <f>IF(ISBLANK('STB Models Tier 4'!F20),"",AV20+'STB Models Tier 4'!AI20)</f>
        <v/>
      </c>
      <c r="AX20" s="37" t="str">
        <f>IF(ISBLANK('STB Models Tier 4'!AN20),"",IF('STB Models Tier 4'!AN20&gt;'Tier 4 Calculations'!AW20,"No","Yes"))</f>
        <v/>
      </c>
      <c r="AY20" s="51" t="str">
        <f>IF(ISBLANK('STB Models Tier 4'!AS20),"",'STB Models Tier 4'!AS20)</f>
        <v/>
      </c>
    </row>
    <row r="21" spans="1:51" ht="16" x14ac:dyDescent="0.2">
      <c r="A21" s="16" t="str">
        <f>IF(ISBLANK('STB Models Tier 4'!A21),"",'STB Models Tier 4'!A21)</f>
        <v/>
      </c>
      <c r="B21" s="16" t="str">
        <f>IF(ISBLANK('STB Models Tier 4'!B21),"",'STB Models Tier 4'!B21)</f>
        <v/>
      </c>
      <c r="C21" s="16" t="str">
        <f>IF(ISBLANK('STB Models Tier 4'!C21),"",'STB Models Tier 4'!C21)</f>
        <v/>
      </c>
      <c r="D21" s="16" t="str">
        <f>IF(ISBLANK('STB Models Tier 4'!D21),"",'STB Models Tier 4'!D21)</f>
        <v/>
      </c>
      <c r="E21" s="16" t="str">
        <f>IF(ISBLANK('STB Models Tier 4'!E21),"",'STB Models Tier 4'!E21)</f>
        <v/>
      </c>
      <c r="F21" s="16" t="str">
        <f>IF(ISBLANK('STB Models Tier 4'!F21),"",'STB Models Tier 4'!F21)</f>
        <v/>
      </c>
      <c r="G21" s="16" t="str">
        <f>IF(ISBLANK('STB Models Tier 4'!G21),"",'STB Models Tier 4'!G21)</f>
        <v/>
      </c>
      <c r="H21" s="16" t="str">
        <f>IF(ISBLANK('STB Models Tier 4'!H21),"",'STB Models Tier 4'!H21)</f>
        <v/>
      </c>
      <c r="I21" s="16" t="str">
        <f>IF(AND(NOT(ISBLANK('STB Models Tier 4'!I21)),NOT(ISBLANK(VLOOKUP($F21,'Tier 4 Allowances'!$A$2:$AB$6,3,FALSE))),'STB Models Tier 4'!I21&lt;2), 'STB Models Tier 4'!I21*$I$2,"")</f>
        <v/>
      </c>
      <c r="J21" s="16" t="str">
        <f>IF(AND(NOT(ISBLANK('STB Models Tier 4'!J21)),NOT(ISBLANK(VLOOKUP($F21,'Tier 4 Allowances'!$A$2:$AB$6,4,FALSE))),'STB Models Tier 4'!J21&lt;3), 'STB Models Tier 4'!J21*$J$2,"")</f>
        <v/>
      </c>
      <c r="K21" s="16" t="str">
        <f>IF(AND(NOT(ISBLANK('STB Models Tier 4'!K21)),NOT(ISBLANK(VLOOKUP($F21,'Tier 4 Allowances'!$A$2:$AB$6,5,FALSE))),'STB Models Tier 4'!K21&lt;2), 'STB Models Tier 4'!K21*$K$2,"")</f>
        <v/>
      </c>
      <c r="L21" s="16" t="str">
        <f>IF(AND(NOT(ISBLANK('STB Models Tier 4'!L21)),NOT(ISBLANK(VLOOKUP($F21,'Tier 4 Allowances'!$A$2:$AB$6,6,FALSE))),'STB Models Tier 4'!L21&lt;3), 'STB Models Tier 4'!L21*$L$2,"")</f>
        <v/>
      </c>
      <c r="M21" s="16" t="str">
        <f>IF(AND(NOT(ISBLANK('STB Models Tier 4'!M21)),OR(ISBLANK('STB Models Tier 4'!N21),'STB Models Tier 4'!N21=0),NOT(ISBLANK(VLOOKUP($F21,'Tier 4 Allowances'!$A$2:$AB$6,7,FALSE))),'STB Models Tier 4'!M21&lt;2), 'STB Models Tier 4'!M21*$M$2,"")</f>
        <v/>
      </c>
      <c r="N21" s="16" t="str">
        <f>IF(AND(NOT(ISBLANK('STB Models Tier 4'!N21)),NOT(ISBLANK(VLOOKUP($F21,'Tier 4 Allowances'!$A$2:$AB$6,8,FALSE))),'STB Models Tier 4'!N21&lt;2), 'STB Models Tier 4'!N21*$N$2,"")</f>
        <v/>
      </c>
      <c r="O21" s="16" t="str">
        <f>IF(AND(NOT(ISBLANK('STB Models Tier 4'!O21)),NOT(ISBLANK(VLOOKUP($F21,'Tier 4 Allowances'!$A$2:$AB$6,9,FALSE))),'STB Models Tier 4'!O21&lt;7), 'STB Models Tier 4'!O21*$O$2,"")</f>
        <v/>
      </c>
      <c r="P21" s="16" t="str">
        <f>IF(AND(NOT(ISBLANK('STB Models Tier 4'!P21)),OR(ISBLANK('STB Models Tier 4'!S21),'STB Models Tier 4'!S21=0),NOT(ISBLANK(VLOOKUP($F21,'Tier 4 Allowances'!$A$2:$AB$6,10,FALSE))),'STB Models Tier 4'!P21&lt;2), 'STB Models Tier 4'!P21*$P$2,"")</f>
        <v/>
      </c>
      <c r="Q21" s="16" t="str">
        <f>IF(AND(NOT(ISBLANK('STB Models Tier 4'!Q21)),NOT(ISBLANK(VLOOKUP($F21,'Tier 4 Allowances'!$A$2:$AB$6,11,FALSE))),'STB Models Tier 4'!Q21&lt;2), 'STB Models Tier 4'!Q21*$Q$2,"")</f>
        <v/>
      </c>
      <c r="R21" s="16" t="str">
        <f>IF(AND(NOT(ISBLANK('STB Models Tier 4'!R21)),OR(ISBLANK('STB Models Tier 4'!S21),'STB Models Tier 4'!S21=0),NOT(ISBLANK(VLOOKUP($F21,'Tier 4 Allowances'!$A$2:$AB$6,12,FALSE))),'STB Models Tier 4'!R21&lt;2), 'STB Models Tier 4'!R21*$R$2,"")</f>
        <v/>
      </c>
      <c r="S21" s="16" t="str">
        <f>IF(AND(NOT(ISBLANK('STB Models Tier 4'!S21)),NOT(ISBLANK(VLOOKUP($F21,'Tier 4 Allowances'!$A$2:$AB$6,13,FALSE))),'STB Models Tier 4'!S21&lt;2), 'STB Models Tier 4'!S21*$S$2,"")</f>
        <v/>
      </c>
      <c r="T21" s="16" t="str">
        <f>IF(AND(NOT(ISBLANK('STB Models Tier 4'!T21)),NOT(ISBLANK(VLOOKUP($F21,'Tier 4 Allowances'!$A$2:$AB$6,14,FALSE))),'STB Models Tier 4'!T21&lt;2), 'STB Models Tier 4'!T21*$T$2,"")</f>
        <v/>
      </c>
      <c r="U21" s="16" t="str">
        <f>IF(AND(NOT(ISBLANK('STB Models Tier 4'!U21)),NOT(ISBLANK(VLOOKUP($F21,'Tier 4 Allowances'!$A$2:$AB$6,15,FALSE))),'STB Models Tier 4'!U21&lt;3), 'STB Models Tier 4'!U21*$U$2,"")</f>
        <v/>
      </c>
      <c r="V21" s="16" t="str">
        <f>IF(AND(NOT(ISBLANK('STB Models Tier 4'!V21)),NOT(ISBLANK(VLOOKUP($F21,'Tier 4 Allowances'!$A$2:$AB$6,16,FALSE))),'STB Models Tier 4'!V21&lt;2), 'STB Models Tier 4'!V21*$V$2,"")</f>
        <v/>
      </c>
      <c r="W21" s="16" t="str">
        <f>IF(AND(NOT(ISBLANK('STB Models Tier 4'!W21)),NOT(ISBLANK(VLOOKUP($F21,'Tier 4 Allowances'!$A$2:$AB$6,17,FALSE))),'STB Models Tier 4'!W21&lt;6), 'STB Models Tier 4'!W21*$W$2,"")</f>
        <v/>
      </c>
      <c r="X21" s="16" t="str">
        <f>IF(AND(NOT(ISBLANK('STB Models Tier 4'!X21)),NOT(ISBLANK(VLOOKUP($F21,'Tier 4 Allowances'!$A$2:$AB$6,18,FALSE))),'STB Models Tier 4'!X21&lt;3), 'STB Models Tier 4'!X21*$X$2,"")</f>
        <v/>
      </c>
      <c r="Y21" s="16" t="str">
        <f>IF(AND(NOT(ISBLANK('STB Models Tier 4'!Y21)),NOT(ISBLANK(VLOOKUP($F21,'Tier 4 Allowances'!$A$2:$AB$6,19,FALSE))),'STB Models Tier 4'!Y21&lt;3), 'STB Models Tier 4'!Y21*$Y$2,"")</f>
        <v/>
      </c>
      <c r="Z21" s="16" t="str">
        <f>IF(AND(NOT(ISBLANK('STB Models Tier 4'!Z21)),NOT(ISBLANK(VLOOKUP($F21,'Tier 4 Allowances'!$A$2:$AB$6,20,FALSE))),'STB Models Tier 4'!Z21&lt;11), 'STB Models Tier 4'!Z21*$Z$2,"")</f>
        <v/>
      </c>
      <c r="AA21" s="16" t="str">
        <f>IF(AND(NOT(ISBLANK('STB Models Tier 4'!AA21)),NOT(ISBLANK(VLOOKUP($F21,'Tier 4 Allowances'!$A$2:$AB$6,21,FALSE))),'STB Models Tier 4'!AA21&lt;3), 'STB Models Tier 4'!AA21*$AA$2,"")</f>
        <v/>
      </c>
      <c r="AB21" s="16" t="str">
        <f>IF(AND(NOT(ISBLANK('STB Models Tier 4'!AB21)),NOT(ISBLANK(VLOOKUP($F21,'Tier 4 Allowances'!$A$2:$AB$6,22,FALSE))),'STB Models Tier 4'!AB21&lt;3), 'STB Models Tier 4'!AB21*$AB$2,"")</f>
        <v/>
      </c>
      <c r="AC21" s="16" t="str">
        <f>IF(AND(NOT(ISBLANK('STB Models Tier 4'!AC21)),NOT(ISBLANK(VLOOKUP($F21,'Tier 4 Allowances'!$A$2:$AB$6,23,FALSE))),'STB Models Tier 4'!AC21&lt;11), 'STB Models Tier 4'!AC21*$AC$2,"")</f>
        <v/>
      </c>
      <c r="AD21" s="16" t="str">
        <f>IF(AND(NOT(ISBLANK('STB Models Tier 4'!AD21)),NOT(ISBLANK(VLOOKUP($F21,'Tier 4 Allowances'!$A$2:$AB$6,24,FALSE))),'STB Models Tier 4'!AD21&lt;2), 'STB Models Tier 4'!AD21*$AD$2,"")</f>
        <v/>
      </c>
      <c r="AE21" s="16" t="str">
        <f>IF(AND(NOT(ISBLANK('STB Models Tier 4'!AE21)),NOT(ISBLANK(VLOOKUP($F21,'Tier 4 Allowances'!$A$2:$AB$6,25,FALSE))),'STB Models Tier 4'!AE21&lt;2,OR(ISBLANK('STB Models Tier 4'!AD21),'STB Models Tier 4'!AD21=0),OR(ISBLANK('STB Models Tier 4'!$O21),'STB Models Tier 4'!$O21=0)), 'STB Models Tier 4'!AE21*$AE$2,"")</f>
        <v/>
      </c>
      <c r="AF21" s="16" t="str">
        <f>IF(AND(NOT(ISBLANK('STB Models Tier 4'!AF21)),NOT(ISBLANK(VLOOKUP($F21,'Tier 4 Allowances'!$A$2:$AB$6,26,FALSE))),'STB Models Tier 4'!AF21&lt;2), 'STB Models Tier 4'!AF21*$AF$2,"")</f>
        <v/>
      </c>
      <c r="AG21" s="16" t="str">
        <f>IF(AND(NOT(ISBLANK('STB Models Tier 4'!AG21)),NOT(ISBLANK(VLOOKUP($F21,'Tier 4 Allowances'!$A$2:$AB$6,27,FALSE))),'STB Models Tier 4'!AG21&lt;2), 'STB Models Tier 4'!AG21*$AG$2,"")</f>
        <v/>
      </c>
      <c r="AH21" s="16" t="str">
        <f>IF(AND(NOT(ISBLANK('STB Models Tier 4'!AH21)),NOT(ISBLANK(VLOOKUP($F21,'Tier 4 Allowances'!$A$2:$AB$6,28,FALSE))),'STB Models Tier 4'!AH21&lt;2), 'STB Models Tier 4'!AH21*$AH$2,"")</f>
        <v/>
      </c>
      <c r="AI21" s="37" t="str">
        <f>IF(ISBLANK('STB Models Tier 4'!AI21),"",'STB Models Tier 4'!AI21)</f>
        <v/>
      </c>
      <c r="AJ21" s="37">
        <f>IF(AND('STB Models Tier 4'!AS21="Yes",P21=$P$2,NOT(Q21=$Q$2)),-10,0)</f>
        <v>0</v>
      </c>
      <c r="AK21" s="37">
        <f>IF(AND('STB Models Tier 4'!AS21="Yes",AF21=$AF$2),-5,0)</f>
        <v>0</v>
      </c>
      <c r="AL21" s="17" t="str">
        <f>IF(ISBLANK('STB Models Tier 4'!AJ21),"",'STB Models Tier 4'!AJ21)</f>
        <v/>
      </c>
      <c r="AM21" s="17" t="str">
        <f>IF(ISBLANK('STB Models Tier 4'!AK21),"",'STB Models Tier 4'!AK21)</f>
        <v/>
      </c>
      <c r="AN21" s="17" t="str">
        <f>IF(ISBLANK('STB Models Tier 4'!AL21),"",'STB Models Tier 4'!AL21)</f>
        <v/>
      </c>
      <c r="AO21" s="17" t="str">
        <f>IF(ISBLANK('STB Models Tier 4'!AM21),"",'STB Models Tier 4'!AM21)</f>
        <v/>
      </c>
      <c r="AP21" s="17" t="str">
        <f>IF(ISBLANK('STB Models Tier 4'!AN21),"",'STB Models Tier 4'!AN21)</f>
        <v/>
      </c>
      <c r="AQ21" s="17" t="str">
        <f>IF(ISBLANK('STB Models Tier 4'!F21),"",IF(ISBLANK('STB Models Tier 4'!G21), 14, 7-(4-$G21)/2))</f>
        <v/>
      </c>
      <c r="AR21" s="17" t="str">
        <f>IF(ISBLANK('STB Models Tier 4'!F21),"",IF(ISBLANK('STB Models Tier 4'!H21),10,(10-H21)))</f>
        <v/>
      </c>
      <c r="AS21" s="17" t="str">
        <f>IF(ISBLANK('STB Models Tier 4'!F21),"",IF(ISBLANK('STB Models Tier 4'!G21),0,7+(4-G21)/2))</f>
        <v/>
      </c>
      <c r="AT21" s="17" t="str">
        <f>IF(ISBLANK('STB Models Tier 4'!F21),"",'STB Models Tier 4'!H21)</f>
        <v/>
      </c>
      <c r="AU21" s="17" t="str">
        <f>IF(ISBLANK('STB Models Tier 4'!F21),"",(IF(OR(AND(NOT(ISBLANK('STB Models Tier 4'!G21)),ISBLANK('STB Models Tier 4'!AL21)),AND(NOT(ISBLANK('STB Models Tier 4'!H21)),ISBLANK('STB Models Tier 4'!AM21)),ISBLANK('STB Models Tier 4'!AK21)),"Incomplete",0.365*('STB Models Tier 4'!AJ21*AQ21+'STB Models Tier 4'!AK21*AR21+'STB Models Tier 4'!AL21*AS21+'STB Models Tier 4'!AM21*AT21))))</f>
        <v/>
      </c>
      <c r="AV21" s="16" t="str">
        <f>IF(ISBLANK('STB Models Tier 4'!F21),"",VLOOKUP(F21,'Tier 4 Allowances'!$A$2:$B$6,2,FALSE)+SUM($I21:$AH21)+AJ21+AK21)</f>
        <v/>
      </c>
      <c r="AW21" s="37" t="str">
        <f>IF(ISBLANK('STB Models Tier 4'!F21),"",AV21+'STB Models Tier 4'!AI21)</f>
        <v/>
      </c>
      <c r="AX21" s="37" t="str">
        <f>IF(ISBLANK('STB Models Tier 4'!AN21),"",IF('STB Models Tier 4'!AN21&gt;'Tier 4 Calculations'!AW21,"No","Yes"))</f>
        <v/>
      </c>
      <c r="AY21" s="51" t="str">
        <f>IF(ISBLANK('STB Models Tier 4'!AS21),"",'STB Models Tier 4'!AS21)</f>
        <v/>
      </c>
    </row>
    <row r="22" spans="1:51" ht="16" x14ac:dyDescent="0.2">
      <c r="A22" s="16" t="str">
        <f>IF(ISBLANK('STB Models Tier 4'!A22),"",'STB Models Tier 4'!A22)</f>
        <v/>
      </c>
      <c r="B22" s="16" t="str">
        <f>IF(ISBLANK('STB Models Tier 4'!B22),"",'STB Models Tier 4'!B22)</f>
        <v/>
      </c>
      <c r="C22" s="16" t="str">
        <f>IF(ISBLANK('STB Models Tier 4'!C22),"",'STB Models Tier 4'!C22)</f>
        <v/>
      </c>
      <c r="D22" s="16" t="str">
        <f>IF(ISBLANK('STB Models Tier 4'!D22),"",'STB Models Tier 4'!D22)</f>
        <v/>
      </c>
      <c r="E22" s="16" t="str">
        <f>IF(ISBLANK('STB Models Tier 4'!E22),"",'STB Models Tier 4'!E22)</f>
        <v/>
      </c>
      <c r="F22" s="16" t="str">
        <f>IF(ISBLANK('STB Models Tier 4'!F22),"",'STB Models Tier 4'!F22)</f>
        <v/>
      </c>
      <c r="G22" s="16" t="str">
        <f>IF(ISBLANK('STB Models Tier 4'!G22),"",'STB Models Tier 4'!G22)</f>
        <v/>
      </c>
      <c r="H22" s="16" t="str">
        <f>IF(ISBLANK('STB Models Tier 4'!H22),"",'STB Models Tier 4'!H22)</f>
        <v/>
      </c>
      <c r="I22" s="16" t="str">
        <f>IF(AND(NOT(ISBLANK('STB Models Tier 4'!I22)),NOT(ISBLANK(VLOOKUP($F22,'Tier 4 Allowances'!$A$2:$AB$6,3,FALSE))),'STB Models Tier 4'!I22&lt;2), 'STB Models Tier 4'!I22*$I$2,"")</f>
        <v/>
      </c>
      <c r="J22" s="16" t="str">
        <f>IF(AND(NOT(ISBLANK('STB Models Tier 4'!J22)),NOT(ISBLANK(VLOOKUP($F22,'Tier 4 Allowances'!$A$2:$AB$6,4,FALSE))),'STB Models Tier 4'!J22&lt;3), 'STB Models Tier 4'!J22*$J$2,"")</f>
        <v/>
      </c>
      <c r="K22" s="16" t="str">
        <f>IF(AND(NOT(ISBLANK('STB Models Tier 4'!K22)),NOT(ISBLANK(VLOOKUP($F22,'Tier 4 Allowances'!$A$2:$AB$6,5,FALSE))),'STB Models Tier 4'!K22&lt;2), 'STB Models Tier 4'!K22*$K$2,"")</f>
        <v/>
      </c>
      <c r="L22" s="16" t="str">
        <f>IF(AND(NOT(ISBLANK('STB Models Tier 4'!L22)),NOT(ISBLANK(VLOOKUP($F22,'Tier 4 Allowances'!$A$2:$AB$6,6,FALSE))),'STB Models Tier 4'!L22&lt;3), 'STB Models Tier 4'!L22*$L$2,"")</f>
        <v/>
      </c>
      <c r="M22" s="16" t="str">
        <f>IF(AND(NOT(ISBLANK('STB Models Tier 4'!M22)),OR(ISBLANK('STB Models Tier 4'!N22),'STB Models Tier 4'!N22=0),NOT(ISBLANK(VLOOKUP($F22,'Tier 4 Allowances'!$A$2:$AB$6,7,FALSE))),'STB Models Tier 4'!M22&lt;2), 'STB Models Tier 4'!M22*$M$2,"")</f>
        <v/>
      </c>
      <c r="N22" s="16" t="str">
        <f>IF(AND(NOT(ISBLANK('STB Models Tier 4'!N22)),NOT(ISBLANK(VLOOKUP($F22,'Tier 4 Allowances'!$A$2:$AB$6,8,FALSE))),'STB Models Tier 4'!N22&lt;2), 'STB Models Tier 4'!N22*$N$2,"")</f>
        <v/>
      </c>
      <c r="O22" s="16" t="str">
        <f>IF(AND(NOT(ISBLANK('STB Models Tier 4'!O22)),NOT(ISBLANK(VLOOKUP($F22,'Tier 4 Allowances'!$A$2:$AB$6,9,FALSE))),'STB Models Tier 4'!O22&lt;7), 'STB Models Tier 4'!O22*$O$2,"")</f>
        <v/>
      </c>
      <c r="P22" s="16" t="str">
        <f>IF(AND(NOT(ISBLANK('STB Models Tier 4'!P22)),OR(ISBLANK('STB Models Tier 4'!S22),'STB Models Tier 4'!S22=0),NOT(ISBLANK(VLOOKUP($F22,'Tier 4 Allowances'!$A$2:$AB$6,10,FALSE))),'STB Models Tier 4'!P22&lt;2), 'STB Models Tier 4'!P22*$P$2,"")</f>
        <v/>
      </c>
      <c r="Q22" s="16" t="str">
        <f>IF(AND(NOT(ISBLANK('STB Models Tier 4'!Q22)),NOT(ISBLANK(VLOOKUP($F22,'Tier 4 Allowances'!$A$2:$AB$6,11,FALSE))),'STB Models Tier 4'!Q22&lt;2), 'STB Models Tier 4'!Q22*$Q$2,"")</f>
        <v/>
      </c>
      <c r="R22" s="16" t="str">
        <f>IF(AND(NOT(ISBLANK('STB Models Tier 4'!R22)),OR(ISBLANK('STB Models Tier 4'!S22),'STB Models Tier 4'!S22=0),NOT(ISBLANK(VLOOKUP($F22,'Tier 4 Allowances'!$A$2:$AB$6,12,FALSE))),'STB Models Tier 4'!R22&lt;2), 'STB Models Tier 4'!R22*$R$2,"")</f>
        <v/>
      </c>
      <c r="S22" s="16" t="str">
        <f>IF(AND(NOT(ISBLANK('STB Models Tier 4'!S22)),NOT(ISBLANK(VLOOKUP($F22,'Tier 4 Allowances'!$A$2:$AB$6,13,FALSE))),'STB Models Tier 4'!S22&lt;2), 'STB Models Tier 4'!S22*$S$2,"")</f>
        <v/>
      </c>
      <c r="T22" s="16" t="str">
        <f>IF(AND(NOT(ISBLANK('STB Models Tier 4'!T22)),NOT(ISBLANK(VLOOKUP($F22,'Tier 4 Allowances'!$A$2:$AB$6,14,FALSE))),'STB Models Tier 4'!T22&lt;2), 'STB Models Tier 4'!T22*$T$2,"")</f>
        <v/>
      </c>
      <c r="U22" s="16" t="str">
        <f>IF(AND(NOT(ISBLANK('STB Models Tier 4'!U22)),NOT(ISBLANK(VLOOKUP($F22,'Tier 4 Allowances'!$A$2:$AB$6,15,FALSE))),'STB Models Tier 4'!U22&lt;3), 'STB Models Tier 4'!U22*$U$2,"")</f>
        <v/>
      </c>
      <c r="V22" s="16" t="str">
        <f>IF(AND(NOT(ISBLANK('STB Models Tier 4'!V22)),NOT(ISBLANK(VLOOKUP($F22,'Tier 4 Allowances'!$A$2:$AB$6,16,FALSE))),'STB Models Tier 4'!V22&lt;2), 'STB Models Tier 4'!V22*$V$2,"")</f>
        <v/>
      </c>
      <c r="W22" s="16" t="str">
        <f>IF(AND(NOT(ISBLANK('STB Models Tier 4'!W22)),NOT(ISBLANK(VLOOKUP($F22,'Tier 4 Allowances'!$A$2:$AB$6,17,FALSE))),'STB Models Tier 4'!W22&lt;6), 'STB Models Tier 4'!W22*$W$2,"")</f>
        <v/>
      </c>
      <c r="X22" s="16" t="str">
        <f>IF(AND(NOT(ISBLANK('STB Models Tier 4'!X22)),NOT(ISBLANK(VLOOKUP($F22,'Tier 4 Allowances'!$A$2:$AB$6,18,FALSE))),'STB Models Tier 4'!X22&lt;3), 'STB Models Tier 4'!X22*$X$2,"")</f>
        <v/>
      </c>
      <c r="Y22" s="16" t="str">
        <f>IF(AND(NOT(ISBLANK('STB Models Tier 4'!Y22)),NOT(ISBLANK(VLOOKUP($F22,'Tier 4 Allowances'!$A$2:$AB$6,19,FALSE))),'STB Models Tier 4'!Y22&lt;3), 'STB Models Tier 4'!Y22*$Y$2,"")</f>
        <v/>
      </c>
      <c r="Z22" s="16" t="str">
        <f>IF(AND(NOT(ISBLANK('STB Models Tier 4'!Z22)),NOT(ISBLANK(VLOOKUP($F22,'Tier 4 Allowances'!$A$2:$AB$6,20,FALSE))),'STB Models Tier 4'!Z22&lt;11), 'STB Models Tier 4'!Z22*$Z$2,"")</f>
        <v/>
      </c>
      <c r="AA22" s="16" t="str">
        <f>IF(AND(NOT(ISBLANK('STB Models Tier 4'!AA22)),NOT(ISBLANK(VLOOKUP($F22,'Tier 4 Allowances'!$A$2:$AB$6,21,FALSE))),'STB Models Tier 4'!AA22&lt;3), 'STB Models Tier 4'!AA22*$AA$2,"")</f>
        <v/>
      </c>
      <c r="AB22" s="16" t="str">
        <f>IF(AND(NOT(ISBLANK('STB Models Tier 4'!AB22)),NOT(ISBLANK(VLOOKUP($F22,'Tier 4 Allowances'!$A$2:$AB$6,22,FALSE))),'STB Models Tier 4'!AB22&lt;3), 'STB Models Tier 4'!AB22*$AB$2,"")</f>
        <v/>
      </c>
      <c r="AC22" s="16" t="str">
        <f>IF(AND(NOT(ISBLANK('STB Models Tier 4'!AC22)),NOT(ISBLANK(VLOOKUP($F22,'Tier 4 Allowances'!$A$2:$AB$6,23,FALSE))),'STB Models Tier 4'!AC22&lt;11), 'STB Models Tier 4'!AC22*$AC$2,"")</f>
        <v/>
      </c>
      <c r="AD22" s="16" t="str">
        <f>IF(AND(NOT(ISBLANK('STB Models Tier 4'!AD22)),NOT(ISBLANK(VLOOKUP($F22,'Tier 4 Allowances'!$A$2:$AB$6,24,FALSE))),'STB Models Tier 4'!AD22&lt;2), 'STB Models Tier 4'!AD22*$AD$2,"")</f>
        <v/>
      </c>
      <c r="AE22" s="16" t="str">
        <f>IF(AND(NOT(ISBLANK('STB Models Tier 4'!AE22)),NOT(ISBLANK(VLOOKUP($F22,'Tier 4 Allowances'!$A$2:$AB$6,25,FALSE))),'STB Models Tier 4'!AE22&lt;2,OR(ISBLANK('STB Models Tier 4'!AD22),'STB Models Tier 4'!AD22=0),OR(ISBLANK('STB Models Tier 4'!$O22),'STB Models Tier 4'!$O22=0)), 'STB Models Tier 4'!AE22*$AE$2,"")</f>
        <v/>
      </c>
      <c r="AF22" s="16" t="str">
        <f>IF(AND(NOT(ISBLANK('STB Models Tier 4'!AF22)),NOT(ISBLANK(VLOOKUP($F22,'Tier 4 Allowances'!$A$2:$AB$6,26,FALSE))),'STB Models Tier 4'!AF22&lt;2), 'STB Models Tier 4'!AF22*$AF$2,"")</f>
        <v/>
      </c>
      <c r="AG22" s="16" t="str">
        <f>IF(AND(NOT(ISBLANK('STB Models Tier 4'!AG22)),NOT(ISBLANK(VLOOKUP($F22,'Tier 4 Allowances'!$A$2:$AB$6,27,FALSE))),'STB Models Tier 4'!AG22&lt;2), 'STB Models Tier 4'!AG22*$AG$2,"")</f>
        <v/>
      </c>
      <c r="AH22" s="16" t="str">
        <f>IF(AND(NOT(ISBLANK('STB Models Tier 4'!AH22)),NOT(ISBLANK(VLOOKUP($F22,'Tier 4 Allowances'!$A$2:$AB$6,28,FALSE))),'STB Models Tier 4'!AH22&lt;2), 'STB Models Tier 4'!AH22*$AH$2,"")</f>
        <v/>
      </c>
      <c r="AI22" s="37" t="str">
        <f>IF(ISBLANK('STB Models Tier 4'!AI22),"",'STB Models Tier 4'!AI22)</f>
        <v/>
      </c>
      <c r="AJ22" s="37">
        <f>IF(AND('STB Models Tier 4'!AS22="Yes",P22=$P$2,NOT(Q22=$Q$2)),-10,0)</f>
        <v>0</v>
      </c>
      <c r="AK22" s="37">
        <f>IF(AND('STB Models Tier 4'!AS22="Yes",AF22=$AF$2),-5,0)</f>
        <v>0</v>
      </c>
      <c r="AL22" s="17" t="str">
        <f>IF(ISBLANK('STB Models Tier 4'!AJ22),"",'STB Models Tier 4'!AJ22)</f>
        <v/>
      </c>
      <c r="AM22" s="17" t="str">
        <f>IF(ISBLANK('STB Models Tier 4'!AK22),"",'STB Models Tier 4'!AK22)</f>
        <v/>
      </c>
      <c r="AN22" s="17" t="str">
        <f>IF(ISBLANK('STB Models Tier 4'!AL22),"",'STB Models Tier 4'!AL22)</f>
        <v/>
      </c>
      <c r="AO22" s="17" t="str">
        <f>IF(ISBLANK('STB Models Tier 4'!AM22),"",'STB Models Tier 4'!AM22)</f>
        <v/>
      </c>
      <c r="AP22" s="17" t="str">
        <f>IF(ISBLANK('STB Models Tier 4'!AN22),"",'STB Models Tier 4'!AN22)</f>
        <v/>
      </c>
      <c r="AQ22" s="17" t="str">
        <f>IF(ISBLANK('STB Models Tier 4'!F22),"",IF(ISBLANK('STB Models Tier 4'!G22), 14, 7-(4-$G22)/2))</f>
        <v/>
      </c>
      <c r="AR22" s="17" t="str">
        <f>IF(ISBLANK('STB Models Tier 4'!F22),"",IF(ISBLANK('STB Models Tier 4'!H22),10,(10-H22)))</f>
        <v/>
      </c>
      <c r="AS22" s="17" t="str">
        <f>IF(ISBLANK('STB Models Tier 4'!F22),"",IF(ISBLANK('STB Models Tier 4'!G22),0,7+(4-G22)/2))</f>
        <v/>
      </c>
      <c r="AT22" s="17" t="str">
        <f>IF(ISBLANK('STB Models Tier 4'!F22),"",'STB Models Tier 4'!H22)</f>
        <v/>
      </c>
      <c r="AU22" s="17" t="str">
        <f>IF(ISBLANK('STB Models Tier 4'!F22),"",(IF(OR(AND(NOT(ISBLANK('STB Models Tier 4'!G22)),ISBLANK('STB Models Tier 4'!AL22)),AND(NOT(ISBLANK('STB Models Tier 4'!H22)),ISBLANK('STB Models Tier 4'!AM22)),ISBLANK('STB Models Tier 4'!AK22)),"Incomplete",0.365*('STB Models Tier 4'!AJ22*AQ22+'STB Models Tier 4'!AK22*AR22+'STB Models Tier 4'!AL22*AS22+'STB Models Tier 4'!AM22*AT22))))</f>
        <v/>
      </c>
      <c r="AV22" s="16" t="str">
        <f>IF(ISBLANK('STB Models Tier 4'!F22),"",VLOOKUP(F22,'Tier 4 Allowances'!$A$2:$B$6,2,FALSE)+SUM($I22:$AH22)+AJ22+AK22)</f>
        <v/>
      </c>
      <c r="AW22" s="37" t="str">
        <f>IF(ISBLANK('STB Models Tier 4'!F22),"",AV22+'STB Models Tier 4'!AI22)</f>
        <v/>
      </c>
      <c r="AX22" s="37" t="str">
        <f>IF(ISBLANK('STB Models Tier 4'!AN22),"",IF('STB Models Tier 4'!AN22&gt;'Tier 4 Calculations'!AW22,"No","Yes"))</f>
        <v/>
      </c>
      <c r="AY22" s="51" t="str">
        <f>IF(ISBLANK('STB Models Tier 4'!AS22),"",'STB Models Tier 4'!AS22)</f>
        <v/>
      </c>
    </row>
    <row r="23" spans="1:51" ht="16" x14ac:dyDescent="0.2">
      <c r="A23" s="16" t="str">
        <f>IF(ISBLANK('STB Models Tier 4'!A23),"",'STB Models Tier 4'!A23)</f>
        <v/>
      </c>
      <c r="B23" s="16" t="str">
        <f>IF(ISBLANK('STB Models Tier 4'!B23),"",'STB Models Tier 4'!B23)</f>
        <v/>
      </c>
      <c r="C23" s="16" t="str">
        <f>IF(ISBLANK('STB Models Tier 4'!C23),"",'STB Models Tier 4'!C23)</f>
        <v/>
      </c>
      <c r="D23" s="16" t="str">
        <f>IF(ISBLANK('STB Models Tier 4'!D23),"",'STB Models Tier 4'!D23)</f>
        <v/>
      </c>
      <c r="E23" s="16" t="str">
        <f>IF(ISBLANK('STB Models Tier 4'!E23),"",'STB Models Tier 4'!E23)</f>
        <v/>
      </c>
      <c r="F23" s="16" t="str">
        <f>IF(ISBLANK('STB Models Tier 4'!F23),"",'STB Models Tier 4'!F23)</f>
        <v/>
      </c>
      <c r="G23" s="16" t="str">
        <f>IF(ISBLANK('STB Models Tier 4'!G23),"",'STB Models Tier 4'!G23)</f>
        <v/>
      </c>
      <c r="H23" s="16" t="str">
        <f>IF(ISBLANK('STB Models Tier 4'!H23),"",'STB Models Tier 4'!H23)</f>
        <v/>
      </c>
      <c r="I23" s="16" t="str">
        <f>IF(AND(NOT(ISBLANK('STB Models Tier 4'!I23)),NOT(ISBLANK(VLOOKUP($F23,'Tier 4 Allowances'!$A$2:$AB$6,3,FALSE))),'STB Models Tier 4'!I23&lt;2), 'STB Models Tier 4'!I23*$I$2,"")</f>
        <v/>
      </c>
      <c r="J23" s="16" t="str">
        <f>IF(AND(NOT(ISBLANK('STB Models Tier 4'!J23)),NOT(ISBLANK(VLOOKUP($F23,'Tier 4 Allowances'!$A$2:$AB$6,4,FALSE))),'STB Models Tier 4'!J23&lt;3), 'STB Models Tier 4'!J23*$J$2,"")</f>
        <v/>
      </c>
      <c r="K23" s="16" t="str">
        <f>IF(AND(NOT(ISBLANK('STB Models Tier 4'!K23)),NOT(ISBLANK(VLOOKUP($F23,'Tier 4 Allowances'!$A$2:$AB$6,5,FALSE))),'STB Models Tier 4'!K23&lt;2), 'STB Models Tier 4'!K23*$K$2,"")</f>
        <v/>
      </c>
      <c r="L23" s="16" t="str">
        <f>IF(AND(NOT(ISBLANK('STB Models Tier 4'!L23)),NOT(ISBLANK(VLOOKUP($F23,'Tier 4 Allowances'!$A$2:$AB$6,6,FALSE))),'STB Models Tier 4'!L23&lt;3), 'STB Models Tier 4'!L23*$L$2,"")</f>
        <v/>
      </c>
      <c r="M23" s="16" t="str">
        <f>IF(AND(NOT(ISBLANK('STB Models Tier 4'!M23)),OR(ISBLANK('STB Models Tier 4'!N23),'STB Models Tier 4'!N23=0),NOT(ISBLANK(VLOOKUP($F23,'Tier 4 Allowances'!$A$2:$AB$6,7,FALSE))),'STB Models Tier 4'!M23&lt;2), 'STB Models Tier 4'!M23*$M$2,"")</f>
        <v/>
      </c>
      <c r="N23" s="16" t="str">
        <f>IF(AND(NOT(ISBLANK('STB Models Tier 4'!N23)),NOT(ISBLANK(VLOOKUP($F23,'Tier 4 Allowances'!$A$2:$AB$6,8,FALSE))),'STB Models Tier 4'!N23&lt;2), 'STB Models Tier 4'!N23*$N$2,"")</f>
        <v/>
      </c>
      <c r="O23" s="16" t="str">
        <f>IF(AND(NOT(ISBLANK('STB Models Tier 4'!O23)),NOT(ISBLANK(VLOOKUP($F23,'Tier 4 Allowances'!$A$2:$AB$6,9,FALSE))),'STB Models Tier 4'!O23&lt;7), 'STB Models Tier 4'!O23*$O$2,"")</f>
        <v/>
      </c>
      <c r="P23" s="16" t="str">
        <f>IF(AND(NOT(ISBLANK('STB Models Tier 4'!P23)),OR(ISBLANK('STB Models Tier 4'!S23),'STB Models Tier 4'!S23=0),NOT(ISBLANK(VLOOKUP($F23,'Tier 4 Allowances'!$A$2:$AB$6,10,FALSE))),'STB Models Tier 4'!P23&lt;2), 'STB Models Tier 4'!P23*$P$2,"")</f>
        <v/>
      </c>
      <c r="Q23" s="16" t="str">
        <f>IF(AND(NOT(ISBLANK('STB Models Tier 4'!Q23)),NOT(ISBLANK(VLOOKUP($F23,'Tier 4 Allowances'!$A$2:$AB$6,11,FALSE))),'STB Models Tier 4'!Q23&lt;2), 'STB Models Tier 4'!Q23*$Q$2,"")</f>
        <v/>
      </c>
      <c r="R23" s="16" t="str">
        <f>IF(AND(NOT(ISBLANK('STB Models Tier 4'!R23)),OR(ISBLANK('STB Models Tier 4'!S23),'STB Models Tier 4'!S23=0),NOT(ISBLANK(VLOOKUP($F23,'Tier 4 Allowances'!$A$2:$AB$6,12,FALSE))),'STB Models Tier 4'!R23&lt;2), 'STB Models Tier 4'!R23*$R$2,"")</f>
        <v/>
      </c>
      <c r="S23" s="16" t="str">
        <f>IF(AND(NOT(ISBLANK('STB Models Tier 4'!S23)),NOT(ISBLANK(VLOOKUP($F23,'Tier 4 Allowances'!$A$2:$AB$6,13,FALSE))),'STB Models Tier 4'!S23&lt;2), 'STB Models Tier 4'!S23*$S$2,"")</f>
        <v/>
      </c>
      <c r="T23" s="16" t="str">
        <f>IF(AND(NOT(ISBLANK('STB Models Tier 4'!T23)),NOT(ISBLANK(VLOOKUP($F23,'Tier 4 Allowances'!$A$2:$AB$6,14,FALSE))),'STB Models Tier 4'!T23&lt;2), 'STB Models Tier 4'!T23*$T$2,"")</f>
        <v/>
      </c>
      <c r="U23" s="16" t="str">
        <f>IF(AND(NOT(ISBLANK('STB Models Tier 4'!U23)),NOT(ISBLANK(VLOOKUP($F23,'Tier 4 Allowances'!$A$2:$AB$6,15,FALSE))),'STB Models Tier 4'!U23&lt;3), 'STB Models Tier 4'!U23*$U$2,"")</f>
        <v/>
      </c>
      <c r="V23" s="16" t="str">
        <f>IF(AND(NOT(ISBLANK('STB Models Tier 4'!V23)),NOT(ISBLANK(VLOOKUP($F23,'Tier 4 Allowances'!$A$2:$AB$6,16,FALSE))),'STB Models Tier 4'!V23&lt;2), 'STB Models Tier 4'!V23*$V$2,"")</f>
        <v/>
      </c>
      <c r="W23" s="16" t="str">
        <f>IF(AND(NOT(ISBLANK('STB Models Tier 4'!W23)),NOT(ISBLANK(VLOOKUP($F23,'Tier 4 Allowances'!$A$2:$AB$6,17,FALSE))),'STB Models Tier 4'!W23&lt;6), 'STB Models Tier 4'!W23*$W$2,"")</f>
        <v/>
      </c>
      <c r="X23" s="16" t="str">
        <f>IF(AND(NOT(ISBLANK('STB Models Tier 4'!X23)),NOT(ISBLANK(VLOOKUP($F23,'Tier 4 Allowances'!$A$2:$AB$6,18,FALSE))),'STB Models Tier 4'!X23&lt;3), 'STB Models Tier 4'!X23*$X$2,"")</f>
        <v/>
      </c>
      <c r="Y23" s="16" t="str">
        <f>IF(AND(NOT(ISBLANK('STB Models Tier 4'!Y23)),NOT(ISBLANK(VLOOKUP($F23,'Tier 4 Allowances'!$A$2:$AB$6,19,FALSE))),'STB Models Tier 4'!Y23&lt;3), 'STB Models Tier 4'!Y23*$Y$2,"")</f>
        <v/>
      </c>
      <c r="Z23" s="16" t="str">
        <f>IF(AND(NOT(ISBLANK('STB Models Tier 4'!Z23)),NOT(ISBLANK(VLOOKUP($F23,'Tier 4 Allowances'!$A$2:$AB$6,20,FALSE))),'STB Models Tier 4'!Z23&lt;11), 'STB Models Tier 4'!Z23*$Z$2,"")</f>
        <v/>
      </c>
      <c r="AA23" s="16" t="str">
        <f>IF(AND(NOT(ISBLANK('STB Models Tier 4'!AA23)),NOT(ISBLANK(VLOOKUP($F23,'Tier 4 Allowances'!$A$2:$AB$6,21,FALSE))),'STB Models Tier 4'!AA23&lt;3), 'STB Models Tier 4'!AA23*$AA$2,"")</f>
        <v/>
      </c>
      <c r="AB23" s="16" t="str">
        <f>IF(AND(NOT(ISBLANK('STB Models Tier 4'!AB23)),NOT(ISBLANK(VLOOKUP($F23,'Tier 4 Allowances'!$A$2:$AB$6,22,FALSE))),'STB Models Tier 4'!AB23&lt;3), 'STB Models Tier 4'!AB23*$AB$2,"")</f>
        <v/>
      </c>
      <c r="AC23" s="16" t="str">
        <f>IF(AND(NOT(ISBLANK('STB Models Tier 4'!AC23)),NOT(ISBLANK(VLOOKUP($F23,'Tier 4 Allowances'!$A$2:$AB$6,23,FALSE))),'STB Models Tier 4'!AC23&lt;11), 'STB Models Tier 4'!AC23*$AC$2,"")</f>
        <v/>
      </c>
      <c r="AD23" s="16" t="str">
        <f>IF(AND(NOT(ISBLANK('STB Models Tier 4'!AD23)),NOT(ISBLANK(VLOOKUP($F23,'Tier 4 Allowances'!$A$2:$AB$6,24,FALSE))),'STB Models Tier 4'!AD23&lt;2), 'STB Models Tier 4'!AD23*$AD$2,"")</f>
        <v/>
      </c>
      <c r="AE23" s="16" t="str">
        <f>IF(AND(NOT(ISBLANK('STB Models Tier 4'!AE23)),NOT(ISBLANK(VLOOKUP($F23,'Tier 4 Allowances'!$A$2:$AB$6,25,FALSE))),'STB Models Tier 4'!AE23&lt;2,OR(ISBLANK('STB Models Tier 4'!AD23),'STB Models Tier 4'!AD23=0),OR(ISBLANK('STB Models Tier 4'!$O23),'STB Models Tier 4'!$O23=0)), 'STB Models Tier 4'!AE23*$AE$2,"")</f>
        <v/>
      </c>
      <c r="AF23" s="16" t="str">
        <f>IF(AND(NOT(ISBLANK('STB Models Tier 4'!AF23)),NOT(ISBLANK(VLOOKUP($F23,'Tier 4 Allowances'!$A$2:$AB$6,26,FALSE))),'STB Models Tier 4'!AF23&lt;2), 'STB Models Tier 4'!AF23*$AF$2,"")</f>
        <v/>
      </c>
      <c r="AG23" s="16" t="str">
        <f>IF(AND(NOT(ISBLANK('STB Models Tier 4'!AG23)),NOT(ISBLANK(VLOOKUP($F23,'Tier 4 Allowances'!$A$2:$AB$6,27,FALSE))),'STB Models Tier 4'!AG23&lt;2), 'STB Models Tier 4'!AG23*$AG$2,"")</f>
        <v/>
      </c>
      <c r="AH23" s="16" t="str">
        <f>IF(AND(NOT(ISBLANK('STB Models Tier 4'!AH23)),NOT(ISBLANK(VLOOKUP($F23,'Tier 4 Allowances'!$A$2:$AB$6,28,FALSE))),'STB Models Tier 4'!AH23&lt;2), 'STB Models Tier 4'!AH23*$AH$2,"")</f>
        <v/>
      </c>
      <c r="AI23" s="37" t="str">
        <f>IF(ISBLANK('STB Models Tier 4'!AI23),"",'STB Models Tier 4'!AI23)</f>
        <v/>
      </c>
      <c r="AJ23" s="37">
        <f>IF(AND('STB Models Tier 4'!AS23="Yes",P23=$P$2,NOT(Q23=$Q$2)),-10,0)</f>
        <v>0</v>
      </c>
      <c r="AK23" s="37">
        <f>IF(AND('STB Models Tier 4'!AS23="Yes",AF23=$AF$2),-5,0)</f>
        <v>0</v>
      </c>
      <c r="AL23" s="17" t="str">
        <f>IF(ISBLANK('STB Models Tier 4'!AJ23),"",'STB Models Tier 4'!AJ23)</f>
        <v/>
      </c>
      <c r="AM23" s="17" t="str">
        <f>IF(ISBLANK('STB Models Tier 4'!AK23),"",'STB Models Tier 4'!AK23)</f>
        <v/>
      </c>
      <c r="AN23" s="17" t="str">
        <f>IF(ISBLANK('STB Models Tier 4'!AL23),"",'STB Models Tier 4'!AL23)</f>
        <v/>
      </c>
      <c r="AO23" s="17" t="str">
        <f>IF(ISBLANK('STB Models Tier 4'!AM23),"",'STB Models Tier 4'!AM23)</f>
        <v/>
      </c>
      <c r="AP23" s="17" t="str">
        <f>IF(ISBLANK('STB Models Tier 4'!AN23),"",'STB Models Tier 4'!AN23)</f>
        <v/>
      </c>
      <c r="AQ23" s="17" t="str">
        <f>IF(ISBLANK('STB Models Tier 4'!F23),"",IF(ISBLANK('STB Models Tier 4'!G23), 14, 7-(4-$G23)/2))</f>
        <v/>
      </c>
      <c r="AR23" s="17" t="str">
        <f>IF(ISBLANK('STB Models Tier 4'!F23),"",IF(ISBLANK('STB Models Tier 4'!H23),10,(10-H23)))</f>
        <v/>
      </c>
      <c r="AS23" s="17" t="str">
        <f>IF(ISBLANK('STB Models Tier 4'!F23),"",IF(ISBLANK('STB Models Tier 4'!G23),0,7+(4-G23)/2))</f>
        <v/>
      </c>
      <c r="AT23" s="17" t="str">
        <f>IF(ISBLANK('STB Models Tier 4'!F23),"",'STB Models Tier 4'!H23)</f>
        <v/>
      </c>
      <c r="AU23" s="17" t="str">
        <f>IF(ISBLANK('STB Models Tier 4'!F23),"",(IF(OR(AND(NOT(ISBLANK('STB Models Tier 4'!G23)),ISBLANK('STB Models Tier 4'!AL23)),AND(NOT(ISBLANK('STB Models Tier 4'!H23)),ISBLANK('STB Models Tier 4'!AM23)),ISBLANK('STB Models Tier 4'!AK23)),"Incomplete",0.365*('STB Models Tier 4'!AJ23*AQ23+'STB Models Tier 4'!AK23*AR23+'STB Models Tier 4'!AL23*AS23+'STB Models Tier 4'!AM23*AT23))))</f>
        <v/>
      </c>
      <c r="AV23" s="16" t="str">
        <f>IF(ISBLANK('STB Models Tier 4'!F23),"",VLOOKUP(F23,'Tier 4 Allowances'!$A$2:$B$6,2,FALSE)+SUM($I23:$AH23)+AJ23+AK23)</f>
        <v/>
      </c>
      <c r="AW23" s="37" t="str">
        <f>IF(ISBLANK('STB Models Tier 4'!F23),"",AV23+'STB Models Tier 4'!AI23)</f>
        <v/>
      </c>
      <c r="AX23" s="37" t="str">
        <f>IF(ISBLANK('STB Models Tier 4'!AN23),"",IF('STB Models Tier 4'!AN23&gt;'Tier 4 Calculations'!AW23,"No","Yes"))</f>
        <v/>
      </c>
      <c r="AY23" s="51" t="str">
        <f>IF(ISBLANK('STB Models Tier 4'!AS23),"",'STB Models Tier 4'!AS23)</f>
        <v/>
      </c>
    </row>
    <row r="24" spans="1:51" ht="16" x14ac:dyDescent="0.2">
      <c r="A24" s="16" t="str">
        <f>IF(ISBLANK('STB Models Tier 4'!A24),"",'STB Models Tier 4'!A24)</f>
        <v/>
      </c>
      <c r="B24" s="16" t="str">
        <f>IF(ISBLANK('STB Models Tier 4'!B24),"",'STB Models Tier 4'!B24)</f>
        <v/>
      </c>
      <c r="C24" s="16" t="str">
        <f>IF(ISBLANK('STB Models Tier 4'!C24),"",'STB Models Tier 4'!C24)</f>
        <v/>
      </c>
      <c r="D24" s="16" t="str">
        <f>IF(ISBLANK('STB Models Tier 4'!D24),"",'STB Models Tier 4'!D24)</f>
        <v/>
      </c>
      <c r="E24" s="16" t="str">
        <f>IF(ISBLANK('STB Models Tier 4'!E24),"",'STB Models Tier 4'!E24)</f>
        <v/>
      </c>
      <c r="F24" s="16" t="str">
        <f>IF(ISBLANK('STB Models Tier 4'!F24),"",'STB Models Tier 4'!F24)</f>
        <v/>
      </c>
      <c r="G24" s="16" t="str">
        <f>IF(ISBLANK('STB Models Tier 4'!G24),"",'STB Models Tier 4'!G24)</f>
        <v/>
      </c>
      <c r="H24" s="16" t="str">
        <f>IF(ISBLANK('STB Models Tier 4'!H24),"",'STB Models Tier 4'!H24)</f>
        <v/>
      </c>
      <c r="I24" s="16" t="str">
        <f>IF(AND(NOT(ISBLANK('STB Models Tier 4'!I24)),NOT(ISBLANK(VLOOKUP($F24,'Tier 4 Allowances'!$A$2:$AB$6,3,FALSE))),'STB Models Tier 4'!I24&lt;2), 'STB Models Tier 4'!I24*$I$2,"")</f>
        <v/>
      </c>
      <c r="J24" s="16" t="str">
        <f>IF(AND(NOT(ISBLANK('STB Models Tier 4'!J24)),NOT(ISBLANK(VLOOKUP($F24,'Tier 4 Allowances'!$A$2:$AB$6,4,FALSE))),'STB Models Tier 4'!J24&lt;3), 'STB Models Tier 4'!J24*$J$2,"")</f>
        <v/>
      </c>
      <c r="K24" s="16" t="str">
        <f>IF(AND(NOT(ISBLANK('STB Models Tier 4'!K24)),NOT(ISBLANK(VLOOKUP($F24,'Tier 4 Allowances'!$A$2:$AB$6,5,FALSE))),'STB Models Tier 4'!K24&lt;2), 'STB Models Tier 4'!K24*$K$2,"")</f>
        <v/>
      </c>
      <c r="L24" s="16" t="str">
        <f>IF(AND(NOT(ISBLANK('STB Models Tier 4'!L24)),NOT(ISBLANK(VLOOKUP($F24,'Tier 4 Allowances'!$A$2:$AB$6,6,FALSE))),'STB Models Tier 4'!L24&lt;3), 'STB Models Tier 4'!L24*$L$2,"")</f>
        <v/>
      </c>
      <c r="M24" s="16" t="str">
        <f>IF(AND(NOT(ISBLANK('STB Models Tier 4'!M24)),OR(ISBLANK('STB Models Tier 4'!N24),'STB Models Tier 4'!N24=0),NOT(ISBLANK(VLOOKUP($F24,'Tier 4 Allowances'!$A$2:$AB$6,7,FALSE))),'STB Models Tier 4'!M24&lt;2), 'STB Models Tier 4'!M24*$M$2,"")</f>
        <v/>
      </c>
      <c r="N24" s="16" t="str">
        <f>IF(AND(NOT(ISBLANK('STB Models Tier 4'!N24)),NOT(ISBLANK(VLOOKUP($F24,'Tier 4 Allowances'!$A$2:$AB$6,8,FALSE))),'STB Models Tier 4'!N24&lt;2), 'STB Models Tier 4'!N24*$N$2,"")</f>
        <v/>
      </c>
      <c r="O24" s="16" t="str">
        <f>IF(AND(NOT(ISBLANK('STB Models Tier 4'!O24)),NOT(ISBLANK(VLOOKUP($F24,'Tier 4 Allowances'!$A$2:$AB$6,9,FALSE))),'STB Models Tier 4'!O24&lt;7), 'STB Models Tier 4'!O24*$O$2,"")</f>
        <v/>
      </c>
      <c r="P24" s="16" t="str">
        <f>IF(AND(NOT(ISBLANK('STB Models Tier 4'!P24)),OR(ISBLANK('STB Models Tier 4'!S24),'STB Models Tier 4'!S24=0),NOT(ISBLANK(VLOOKUP($F24,'Tier 4 Allowances'!$A$2:$AB$6,10,FALSE))),'STB Models Tier 4'!P24&lt;2), 'STB Models Tier 4'!P24*$P$2,"")</f>
        <v/>
      </c>
      <c r="Q24" s="16" t="str">
        <f>IF(AND(NOT(ISBLANK('STB Models Tier 4'!Q24)),NOT(ISBLANK(VLOOKUP($F24,'Tier 4 Allowances'!$A$2:$AB$6,11,FALSE))),'STB Models Tier 4'!Q24&lt;2), 'STB Models Tier 4'!Q24*$Q$2,"")</f>
        <v/>
      </c>
      <c r="R24" s="16" t="str">
        <f>IF(AND(NOT(ISBLANK('STB Models Tier 4'!R24)),OR(ISBLANK('STB Models Tier 4'!S24),'STB Models Tier 4'!S24=0),NOT(ISBLANK(VLOOKUP($F24,'Tier 4 Allowances'!$A$2:$AB$6,12,FALSE))),'STB Models Tier 4'!R24&lt;2), 'STB Models Tier 4'!R24*$R$2,"")</f>
        <v/>
      </c>
      <c r="S24" s="16" t="str">
        <f>IF(AND(NOT(ISBLANK('STB Models Tier 4'!S24)),NOT(ISBLANK(VLOOKUP($F24,'Tier 4 Allowances'!$A$2:$AB$6,13,FALSE))),'STB Models Tier 4'!S24&lt;2), 'STB Models Tier 4'!S24*$S$2,"")</f>
        <v/>
      </c>
      <c r="T24" s="16" t="str">
        <f>IF(AND(NOT(ISBLANK('STB Models Tier 4'!T24)),NOT(ISBLANK(VLOOKUP($F24,'Tier 4 Allowances'!$A$2:$AB$6,14,FALSE))),'STB Models Tier 4'!T24&lt;2), 'STB Models Tier 4'!T24*$T$2,"")</f>
        <v/>
      </c>
      <c r="U24" s="16" t="str">
        <f>IF(AND(NOT(ISBLANK('STB Models Tier 4'!U24)),NOT(ISBLANK(VLOOKUP($F24,'Tier 4 Allowances'!$A$2:$AB$6,15,FALSE))),'STB Models Tier 4'!U24&lt;3), 'STB Models Tier 4'!U24*$U$2,"")</f>
        <v/>
      </c>
      <c r="V24" s="16" t="str">
        <f>IF(AND(NOT(ISBLANK('STB Models Tier 4'!V24)),NOT(ISBLANK(VLOOKUP($F24,'Tier 4 Allowances'!$A$2:$AB$6,16,FALSE))),'STB Models Tier 4'!V24&lt;2), 'STB Models Tier 4'!V24*$V$2,"")</f>
        <v/>
      </c>
      <c r="W24" s="16" t="str">
        <f>IF(AND(NOT(ISBLANK('STB Models Tier 4'!W24)),NOT(ISBLANK(VLOOKUP($F24,'Tier 4 Allowances'!$A$2:$AB$6,17,FALSE))),'STB Models Tier 4'!W24&lt;6), 'STB Models Tier 4'!W24*$W$2,"")</f>
        <v/>
      </c>
      <c r="X24" s="16" t="str">
        <f>IF(AND(NOT(ISBLANK('STB Models Tier 4'!X24)),NOT(ISBLANK(VLOOKUP($F24,'Tier 4 Allowances'!$A$2:$AB$6,18,FALSE))),'STB Models Tier 4'!X24&lt;3), 'STB Models Tier 4'!X24*$X$2,"")</f>
        <v/>
      </c>
      <c r="Y24" s="16" t="str">
        <f>IF(AND(NOT(ISBLANK('STB Models Tier 4'!Y24)),NOT(ISBLANK(VLOOKUP($F24,'Tier 4 Allowances'!$A$2:$AB$6,19,FALSE))),'STB Models Tier 4'!Y24&lt;3), 'STB Models Tier 4'!Y24*$Y$2,"")</f>
        <v/>
      </c>
      <c r="Z24" s="16" t="str">
        <f>IF(AND(NOT(ISBLANK('STB Models Tier 4'!Z24)),NOT(ISBLANK(VLOOKUP($F24,'Tier 4 Allowances'!$A$2:$AB$6,20,FALSE))),'STB Models Tier 4'!Z24&lt;11), 'STB Models Tier 4'!Z24*$Z$2,"")</f>
        <v/>
      </c>
      <c r="AA24" s="16" t="str">
        <f>IF(AND(NOT(ISBLANK('STB Models Tier 4'!AA24)),NOT(ISBLANK(VLOOKUP($F24,'Tier 4 Allowances'!$A$2:$AB$6,21,FALSE))),'STB Models Tier 4'!AA24&lt;3), 'STB Models Tier 4'!AA24*$AA$2,"")</f>
        <v/>
      </c>
      <c r="AB24" s="16" t="str">
        <f>IF(AND(NOT(ISBLANK('STB Models Tier 4'!AB24)),NOT(ISBLANK(VLOOKUP($F24,'Tier 4 Allowances'!$A$2:$AB$6,22,FALSE))),'STB Models Tier 4'!AB24&lt;3), 'STB Models Tier 4'!AB24*$AB$2,"")</f>
        <v/>
      </c>
      <c r="AC24" s="16" t="str">
        <f>IF(AND(NOT(ISBLANK('STB Models Tier 4'!AC24)),NOT(ISBLANK(VLOOKUP($F24,'Tier 4 Allowances'!$A$2:$AB$6,23,FALSE))),'STB Models Tier 4'!AC24&lt;11), 'STB Models Tier 4'!AC24*$AC$2,"")</f>
        <v/>
      </c>
      <c r="AD24" s="16" t="str">
        <f>IF(AND(NOT(ISBLANK('STB Models Tier 4'!AD24)),NOT(ISBLANK(VLOOKUP($F24,'Tier 4 Allowances'!$A$2:$AB$6,24,FALSE))),'STB Models Tier 4'!AD24&lt;2), 'STB Models Tier 4'!AD24*$AD$2,"")</f>
        <v/>
      </c>
      <c r="AE24" s="16" t="str">
        <f>IF(AND(NOT(ISBLANK('STB Models Tier 4'!AE24)),NOT(ISBLANK(VLOOKUP($F24,'Tier 4 Allowances'!$A$2:$AB$6,25,FALSE))),'STB Models Tier 4'!AE24&lt;2,OR(ISBLANK('STB Models Tier 4'!AD24),'STB Models Tier 4'!AD24=0),OR(ISBLANK('STB Models Tier 4'!$O24),'STB Models Tier 4'!$O24=0)), 'STB Models Tier 4'!AE24*$AE$2,"")</f>
        <v/>
      </c>
      <c r="AF24" s="16" t="str">
        <f>IF(AND(NOT(ISBLANK('STB Models Tier 4'!AF24)),NOT(ISBLANK(VLOOKUP($F24,'Tier 4 Allowances'!$A$2:$AB$6,26,FALSE))),'STB Models Tier 4'!AF24&lt;2), 'STB Models Tier 4'!AF24*$AF$2,"")</f>
        <v/>
      </c>
      <c r="AG24" s="16" t="str">
        <f>IF(AND(NOT(ISBLANK('STB Models Tier 4'!AG24)),NOT(ISBLANK(VLOOKUP($F24,'Tier 4 Allowances'!$A$2:$AB$6,27,FALSE))),'STB Models Tier 4'!AG24&lt;2), 'STB Models Tier 4'!AG24*$AG$2,"")</f>
        <v/>
      </c>
      <c r="AH24" s="16" t="str">
        <f>IF(AND(NOT(ISBLANK('STB Models Tier 4'!AH24)),NOT(ISBLANK(VLOOKUP($F24,'Tier 4 Allowances'!$A$2:$AB$6,28,FALSE))),'STB Models Tier 4'!AH24&lt;2), 'STB Models Tier 4'!AH24*$AH$2,"")</f>
        <v/>
      </c>
      <c r="AI24" s="37" t="str">
        <f>IF(ISBLANK('STB Models Tier 4'!AI24),"",'STB Models Tier 4'!AI24)</f>
        <v/>
      </c>
      <c r="AJ24" s="37">
        <f>IF(AND('STB Models Tier 4'!AS24="Yes",P24=$P$2,NOT(Q24=$Q$2)),-10,0)</f>
        <v>0</v>
      </c>
      <c r="AK24" s="37">
        <f>IF(AND('STB Models Tier 4'!AS24="Yes",AF24=$AF$2),-5,0)</f>
        <v>0</v>
      </c>
      <c r="AL24" s="17" t="str">
        <f>IF(ISBLANK('STB Models Tier 4'!AJ24),"",'STB Models Tier 4'!AJ24)</f>
        <v/>
      </c>
      <c r="AM24" s="17" t="str">
        <f>IF(ISBLANK('STB Models Tier 4'!AK24),"",'STB Models Tier 4'!AK24)</f>
        <v/>
      </c>
      <c r="AN24" s="17" t="str">
        <f>IF(ISBLANK('STB Models Tier 4'!AL24),"",'STB Models Tier 4'!AL24)</f>
        <v/>
      </c>
      <c r="AO24" s="17" t="str">
        <f>IF(ISBLANK('STB Models Tier 4'!AM24),"",'STB Models Tier 4'!AM24)</f>
        <v/>
      </c>
      <c r="AP24" s="17" t="str">
        <f>IF(ISBLANK('STB Models Tier 4'!AN24),"",'STB Models Tier 4'!AN24)</f>
        <v/>
      </c>
      <c r="AQ24" s="17" t="str">
        <f>IF(ISBLANK('STB Models Tier 4'!F24),"",IF(ISBLANK('STB Models Tier 4'!G24), 14, 7-(4-$G24)/2))</f>
        <v/>
      </c>
      <c r="AR24" s="17" t="str">
        <f>IF(ISBLANK('STB Models Tier 4'!F24),"",IF(ISBLANK('STB Models Tier 4'!H24),10,(10-H24)))</f>
        <v/>
      </c>
      <c r="AS24" s="17" t="str">
        <f>IF(ISBLANK('STB Models Tier 4'!F24),"",IF(ISBLANK('STB Models Tier 4'!G24),0,7+(4-G24)/2))</f>
        <v/>
      </c>
      <c r="AT24" s="17" t="str">
        <f>IF(ISBLANK('STB Models Tier 4'!F24),"",'STB Models Tier 4'!H24)</f>
        <v/>
      </c>
      <c r="AU24" s="17" t="str">
        <f>IF(ISBLANK('STB Models Tier 4'!F24),"",(IF(OR(AND(NOT(ISBLANK('STB Models Tier 4'!G24)),ISBLANK('STB Models Tier 4'!AL24)),AND(NOT(ISBLANK('STB Models Tier 4'!H24)),ISBLANK('STB Models Tier 4'!AM24)),ISBLANK('STB Models Tier 4'!AK24)),"Incomplete",0.365*('STB Models Tier 4'!AJ24*AQ24+'STB Models Tier 4'!AK24*AR24+'STB Models Tier 4'!AL24*AS24+'STB Models Tier 4'!AM24*AT24))))</f>
        <v/>
      </c>
      <c r="AV24" s="16" t="str">
        <f>IF(ISBLANK('STB Models Tier 4'!F24),"",VLOOKUP(F24,'Tier 4 Allowances'!$A$2:$B$6,2,FALSE)+SUM($I24:$AH24)+AJ24+AK24)</f>
        <v/>
      </c>
      <c r="AW24" s="37" t="str">
        <f>IF(ISBLANK('STB Models Tier 4'!F24),"",AV24+'STB Models Tier 4'!AI24)</f>
        <v/>
      </c>
      <c r="AX24" s="37" t="str">
        <f>IF(ISBLANK('STB Models Tier 4'!AN24),"",IF('STB Models Tier 4'!AN24&gt;'Tier 4 Calculations'!AW24,"No","Yes"))</f>
        <v/>
      </c>
      <c r="AY24" s="51" t="str">
        <f>IF(ISBLANK('STB Models Tier 4'!AS24),"",'STB Models Tier 4'!AS24)</f>
        <v/>
      </c>
    </row>
    <row r="25" spans="1:51" ht="16" x14ac:dyDescent="0.2">
      <c r="A25" s="16" t="str">
        <f>IF(ISBLANK('STB Models Tier 4'!A25),"",'STB Models Tier 4'!A25)</f>
        <v/>
      </c>
      <c r="B25" s="16" t="str">
        <f>IF(ISBLANK('STB Models Tier 4'!B25),"",'STB Models Tier 4'!B25)</f>
        <v/>
      </c>
      <c r="C25" s="16" t="str">
        <f>IF(ISBLANK('STB Models Tier 4'!C25),"",'STB Models Tier 4'!C25)</f>
        <v/>
      </c>
      <c r="D25" s="16" t="str">
        <f>IF(ISBLANK('STB Models Tier 4'!D25),"",'STB Models Tier 4'!D25)</f>
        <v/>
      </c>
      <c r="E25" s="16" t="str">
        <f>IF(ISBLANK('STB Models Tier 4'!E25),"",'STB Models Tier 4'!E25)</f>
        <v/>
      </c>
      <c r="F25" s="16" t="str">
        <f>IF(ISBLANK('STB Models Tier 4'!F25),"",'STB Models Tier 4'!F25)</f>
        <v/>
      </c>
      <c r="G25" s="16" t="str">
        <f>IF(ISBLANK('STB Models Tier 4'!G25),"",'STB Models Tier 4'!G25)</f>
        <v/>
      </c>
      <c r="H25" s="16" t="str">
        <f>IF(ISBLANK('STB Models Tier 4'!H25),"",'STB Models Tier 4'!H25)</f>
        <v/>
      </c>
      <c r="I25" s="16" t="str">
        <f>IF(AND(NOT(ISBLANK('STB Models Tier 4'!I25)),NOT(ISBLANK(VLOOKUP($F25,'Tier 4 Allowances'!$A$2:$AB$6,3,FALSE))),'STB Models Tier 4'!I25&lt;2), 'STB Models Tier 4'!I25*$I$2,"")</f>
        <v/>
      </c>
      <c r="J25" s="16" t="str">
        <f>IF(AND(NOT(ISBLANK('STB Models Tier 4'!J25)),NOT(ISBLANK(VLOOKUP($F25,'Tier 4 Allowances'!$A$2:$AB$6,4,FALSE))),'STB Models Tier 4'!J25&lt;3), 'STB Models Tier 4'!J25*$J$2,"")</f>
        <v/>
      </c>
      <c r="K25" s="16" t="str">
        <f>IF(AND(NOT(ISBLANK('STB Models Tier 4'!K25)),NOT(ISBLANK(VLOOKUP($F25,'Tier 4 Allowances'!$A$2:$AB$6,5,FALSE))),'STB Models Tier 4'!K25&lt;2), 'STB Models Tier 4'!K25*$K$2,"")</f>
        <v/>
      </c>
      <c r="L25" s="16" t="str">
        <f>IF(AND(NOT(ISBLANK('STB Models Tier 4'!L25)),NOT(ISBLANK(VLOOKUP($F25,'Tier 4 Allowances'!$A$2:$AB$6,6,FALSE))),'STB Models Tier 4'!L25&lt;3), 'STB Models Tier 4'!L25*$L$2,"")</f>
        <v/>
      </c>
      <c r="M25" s="16" t="str">
        <f>IF(AND(NOT(ISBLANK('STB Models Tier 4'!M25)),OR(ISBLANK('STB Models Tier 4'!N25),'STB Models Tier 4'!N25=0),NOT(ISBLANK(VLOOKUP($F25,'Tier 4 Allowances'!$A$2:$AB$6,7,FALSE))),'STB Models Tier 4'!M25&lt;2), 'STB Models Tier 4'!M25*$M$2,"")</f>
        <v/>
      </c>
      <c r="N25" s="16" t="str">
        <f>IF(AND(NOT(ISBLANK('STB Models Tier 4'!N25)),NOT(ISBLANK(VLOOKUP($F25,'Tier 4 Allowances'!$A$2:$AB$6,8,FALSE))),'STB Models Tier 4'!N25&lt;2), 'STB Models Tier 4'!N25*$N$2,"")</f>
        <v/>
      </c>
      <c r="O25" s="16" t="str">
        <f>IF(AND(NOT(ISBLANK('STB Models Tier 4'!O25)),NOT(ISBLANK(VLOOKUP($F25,'Tier 4 Allowances'!$A$2:$AB$6,9,FALSE))),'STB Models Tier 4'!O25&lt;7), 'STB Models Tier 4'!O25*$O$2,"")</f>
        <v/>
      </c>
      <c r="P25" s="16" t="str">
        <f>IF(AND(NOT(ISBLANK('STB Models Tier 4'!P25)),OR(ISBLANK('STB Models Tier 4'!S25),'STB Models Tier 4'!S25=0),NOT(ISBLANK(VLOOKUP($F25,'Tier 4 Allowances'!$A$2:$AB$6,10,FALSE))),'STB Models Tier 4'!P25&lt;2), 'STB Models Tier 4'!P25*$P$2,"")</f>
        <v/>
      </c>
      <c r="Q25" s="16" t="str">
        <f>IF(AND(NOT(ISBLANK('STB Models Tier 4'!Q25)),NOT(ISBLANK(VLOOKUP($F25,'Tier 4 Allowances'!$A$2:$AB$6,11,FALSE))),'STB Models Tier 4'!Q25&lt;2), 'STB Models Tier 4'!Q25*$Q$2,"")</f>
        <v/>
      </c>
      <c r="R25" s="16" t="str">
        <f>IF(AND(NOT(ISBLANK('STB Models Tier 4'!R25)),OR(ISBLANK('STB Models Tier 4'!S25),'STB Models Tier 4'!S25=0),NOT(ISBLANK(VLOOKUP($F25,'Tier 4 Allowances'!$A$2:$AB$6,12,FALSE))),'STB Models Tier 4'!R25&lt;2), 'STB Models Tier 4'!R25*$R$2,"")</f>
        <v/>
      </c>
      <c r="S25" s="16" t="str">
        <f>IF(AND(NOT(ISBLANK('STB Models Tier 4'!S25)),NOT(ISBLANK(VLOOKUP($F25,'Tier 4 Allowances'!$A$2:$AB$6,13,FALSE))),'STB Models Tier 4'!S25&lt;2), 'STB Models Tier 4'!S25*$S$2,"")</f>
        <v/>
      </c>
      <c r="T25" s="16" t="str">
        <f>IF(AND(NOT(ISBLANK('STB Models Tier 4'!T25)),NOT(ISBLANK(VLOOKUP($F25,'Tier 4 Allowances'!$A$2:$AB$6,14,FALSE))),'STB Models Tier 4'!T25&lt;2), 'STB Models Tier 4'!T25*$T$2,"")</f>
        <v/>
      </c>
      <c r="U25" s="16" t="str">
        <f>IF(AND(NOT(ISBLANK('STB Models Tier 4'!U25)),NOT(ISBLANK(VLOOKUP($F25,'Tier 4 Allowances'!$A$2:$AB$6,15,FALSE))),'STB Models Tier 4'!U25&lt;3), 'STB Models Tier 4'!U25*$U$2,"")</f>
        <v/>
      </c>
      <c r="V25" s="16" t="str">
        <f>IF(AND(NOT(ISBLANK('STB Models Tier 4'!V25)),NOT(ISBLANK(VLOOKUP($F25,'Tier 4 Allowances'!$A$2:$AB$6,16,FALSE))),'STB Models Tier 4'!V25&lt;2), 'STB Models Tier 4'!V25*$V$2,"")</f>
        <v/>
      </c>
      <c r="W25" s="16" t="str">
        <f>IF(AND(NOT(ISBLANK('STB Models Tier 4'!W25)),NOT(ISBLANK(VLOOKUP($F25,'Tier 4 Allowances'!$A$2:$AB$6,17,FALSE))),'STB Models Tier 4'!W25&lt;6), 'STB Models Tier 4'!W25*$W$2,"")</f>
        <v/>
      </c>
      <c r="X25" s="16" t="str">
        <f>IF(AND(NOT(ISBLANK('STB Models Tier 4'!X25)),NOT(ISBLANK(VLOOKUP($F25,'Tier 4 Allowances'!$A$2:$AB$6,18,FALSE))),'STB Models Tier 4'!X25&lt;3), 'STB Models Tier 4'!X25*$X$2,"")</f>
        <v/>
      </c>
      <c r="Y25" s="16" t="str">
        <f>IF(AND(NOT(ISBLANK('STB Models Tier 4'!Y25)),NOT(ISBLANK(VLOOKUP($F25,'Tier 4 Allowances'!$A$2:$AB$6,19,FALSE))),'STB Models Tier 4'!Y25&lt;3), 'STB Models Tier 4'!Y25*$Y$2,"")</f>
        <v/>
      </c>
      <c r="Z25" s="16" t="str">
        <f>IF(AND(NOT(ISBLANK('STB Models Tier 4'!Z25)),NOT(ISBLANK(VLOOKUP($F25,'Tier 4 Allowances'!$A$2:$AB$6,20,FALSE))),'STB Models Tier 4'!Z25&lt;11), 'STB Models Tier 4'!Z25*$Z$2,"")</f>
        <v/>
      </c>
      <c r="AA25" s="16" t="str">
        <f>IF(AND(NOT(ISBLANK('STB Models Tier 4'!AA25)),NOT(ISBLANK(VLOOKUP($F25,'Tier 4 Allowances'!$A$2:$AB$6,21,FALSE))),'STB Models Tier 4'!AA25&lt;3), 'STB Models Tier 4'!AA25*$AA$2,"")</f>
        <v/>
      </c>
      <c r="AB25" s="16" t="str">
        <f>IF(AND(NOT(ISBLANK('STB Models Tier 4'!AB25)),NOT(ISBLANK(VLOOKUP($F25,'Tier 4 Allowances'!$A$2:$AB$6,22,FALSE))),'STB Models Tier 4'!AB25&lt;3), 'STB Models Tier 4'!AB25*$AB$2,"")</f>
        <v/>
      </c>
      <c r="AC25" s="16" t="str">
        <f>IF(AND(NOT(ISBLANK('STB Models Tier 4'!AC25)),NOT(ISBLANK(VLOOKUP($F25,'Tier 4 Allowances'!$A$2:$AB$6,23,FALSE))),'STB Models Tier 4'!AC25&lt;11), 'STB Models Tier 4'!AC25*$AC$2,"")</f>
        <v/>
      </c>
      <c r="AD25" s="16" t="str">
        <f>IF(AND(NOT(ISBLANK('STB Models Tier 4'!AD25)),NOT(ISBLANK(VLOOKUP($F25,'Tier 4 Allowances'!$A$2:$AB$6,24,FALSE))),'STB Models Tier 4'!AD25&lt;2), 'STB Models Tier 4'!AD25*$AD$2,"")</f>
        <v/>
      </c>
      <c r="AE25" s="16" t="str">
        <f>IF(AND(NOT(ISBLANK('STB Models Tier 4'!AE25)),NOT(ISBLANK(VLOOKUP($F25,'Tier 4 Allowances'!$A$2:$AB$6,25,FALSE))),'STB Models Tier 4'!AE25&lt;2,OR(ISBLANK('STB Models Tier 4'!AD25),'STB Models Tier 4'!AD25=0),OR(ISBLANK('STB Models Tier 4'!$O25),'STB Models Tier 4'!$O25=0)), 'STB Models Tier 4'!AE25*$AE$2,"")</f>
        <v/>
      </c>
      <c r="AF25" s="16" t="str">
        <f>IF(AND(NOT(ISBLANK('STB Models Tier 4'!AF25)),NOT(ISBLANK(VLOOKUP($F25,'Tier 4 Allowances'!$A$2:$AB$6,26,FALSE))),'STB Models Tier 4'!AF25&lt;2), 'STB Models Tier 4'!AF25*$AF$2,"")</f>
        <v/>
      </c>
      <c r="AG25" s="16" t="str">
        <f>IF(AND(NOT(ISBLANK('STB Models Tier 4'!AG25)),NOT(ISBLANK(VLOOKUP($F25,'Tier 4 Allowances'!$A$2:$AB$6,27,FALSE))),'STB Models Tier 4'!AG25&lt;2), 'STB Models Tier 4'!AG25*$AG$2,"")</f>
        <v/>
      </c>
      <c r="AH25" s="16" t="str">
        <f>IF(AND(NOT(ISBLANK('STB Models Tier 4'!AH25)),NOT(ISBLANK(VLOOKUP($F25,'Tier 4 Allowances'!$A$2:$AB$6,28,FALSE))),'STB Models Tier 4'!AH25&lt;2), 'STB Models Tier 4'!AH25*$AH$2,"")</f>
        <v/>
      </c>
      <c r="AI25" s="37" t="str">
        <f>IF(ISBLANK('STB Models Tier 4'!AI25),"",'STB Models Tier 4'!AI25)</f>
        <v/>
      </c>
      <c r="AJ25" s="37">
        <f>IF(AND('STB Models Tier 4'!AS25="Yes",P25=$P$2,NOT(Q25=$Q$2)),-10,0)</f>
        <v>0</v>
      </c>
      <c r="AK25" s="37">
        <f>IF(AND('STB Models Tier 4'!AS25="Yes",AF25=$AF$2),-5,0)</f>
        <v>0</v>
      </c>
      <c r="AL25" s="17" t="str">
        <f>IF(ISBLANK('STB Models Tier 4'!AJ25),"",'STB Models Tier 4'!AJ25)</f>
        <v/>
      </c>
      <c r="AM25" s="17" t="str">
        <f>IF(ISBLANK('STB Models Tier 4'!AK25),"",'STB Models Tier 4'!AK25)</f>
        <v/>
      </c>
      <c r="AN25" s="17" t="str">
        <f>IF(ISBLANK('STB Models Tier 4'!AL25),"",'STB Models Tier 4'!AL25)</f>
        <v/>
      </c>
      <c r="AO25" s="17" t="str">
        <f>IF(ISBLANK('STB Models Tier 4'!AM25),"",'STB Models Tier 4'!AM25)</f>
        <v/>
      </c>
      <c r="AP25" s="17" t="str">
        <f>IF(ISBLANK('STB Models Tier 4'!AN25),"",'STB Models Tier 4'!AN25)</f>
        <v/>
      </c>
      <c r="AQ25" s="17" t="str">
        <f>IF(ISBLANK('STB Models Tier 4'!F25),"",IF(ISBLANK('STB Models Tier 4'!G25), 14, 7-(4-$G25)/2))</f>
        <v/>
      </c>
      <c r="AR25" s="17" t="str">
        <f>IF(ISBLANK('STB Models Tier 4'!F25),"",IF(ISBLANK('STB Models Tier 4'!H25),10,(10-H25)))</f>
        <v/>
      </c>
      <c r="AS25" s="17" t="str">
        <f>IF(ISBLANK('STB Models Tier 4'!F25),"",IF(ISBLANK('STB Models Tier 4'!G25),0,7+(4-G25)/2))</f>
        <v/>
      </c>
      <c r="AT25" s="17" t="str">
        <f>IF(ISBLANK('STB Models Tier 4'!F25),"",'STB Models Tier 4'!H25)</f>
        <v/>
      </c>
      <c r="AU25" s="17" t="str">
        <f>IF(ISBLANK('STB Models Tier 4'!F25),"",(IF(OR(AND(NOT(ISBLANK('STB Models Tier 4'!G25)),ISBLANK('STB Models Tier 4'!AL25)),AND(NOT(ISBLANK('STB Models Tier 4'!H25)),ISBLANK('STB Models Tier 4'!AM25)),ISBLANK('STB Models Tier 4'!AK25)),"Incomplete",0.365*('STB Models Tier 4'!AJ25*AQ25+'STB Models Tier 4'!AK25*AR25+'STB Models Tier 4'!AL25*AS25+'STB Models Tier 4'!AM25*AT25))))</f>
        <v/>
      </c>
      <c r="AV25" s="16" t="str">
        <f>IF(ISBLANK('STB Models Tier 4'!F25),"",VLOOKUP(F25,'Tier 4 Allowances'!$A$2:$B$6,2,FALSE)+SUM($I25:$AH25)+AJ25+AK25)</f>
        <v/>
      </c>
      <c r="AW25" s="37" t="str">
        <f>IF(ISBLANK('STB Models Tier 4'!F25),"",AV25+'STB Models Tier 4'!AI25)</f>
        <v/>
      </c>
      <c r="AX25" s="37" t="str">
        <f>IF(ISBLANK('STB Models Tier 4'!AN25),"",IF('STB Models Tier 4'!AN25&gt;'Tier 4 Calculations'!AW25,"No","Yes"))</f>
        <v/>
      </c>
      <c r="AY25" s="51" t="str">
        <f>IF(ISBLANK('STB Models Tier 4'!AS25),"",'STB Models Tier 4'!AS25)</f>
        <v/>
      </c>
    </row>
    <row r="26" spans="1:51" ht="16" x14ac:dyDescent="0.2">
      <c r="A26" s="16" t="str">
        <f>IF(ISBLANK('STB Models Tier 4'!A26),"",'STB Models Tier 4'!A26)</f>
        <v/>
      </c>
      <c r="B26" s="16" t="str">
        <f>IF(ISBLANK('STB Models Tier 4'!B26),"",'STB Models Tier 4'!B26)</f>
        <v/>
      </c>
      <c r="C26" s="16" t="str">
        <f>IF(ISBLANK('STB Models Tier 4'!C26),"",'STB Models Tier 4'!C26)</f>
        <v/>
      </c>
      <c r="D26" s="16" t="str">
        <f>IF(ISBLANK('STB Models Tier 4'!D26),"",'STB Models Tier 4'!D26)</f>
        <v/>
      </c>
      <c r="E26" s="16" t="str">
        <f>IF(ISBLANK('STB Models Tier 4'!E26),"",'STB Models Tier 4'!E26)</f>
        <v/>
      </c>
      <c r="F26" s="16" t="str">
        <f>IF(ISBLANK('STB Models Tier 4'!F26),"",'STB Models Tier 4'!F26)</f>
        <v/>
      </c>
      <c r="G26" s="16" t="str">
        <f>IF(ISBLANK('STB Models Tier 4'!G26),"",'STB Models Tier 4'!G26)</f>
        <v/>
      </c>
      <c r="H26" s="16" t="str">
        <f>IF(ISBLANK('STB Models Tier 4'!H26),"",'STB Models Tier 4'!H26)</f>
        <v/>
      </c>
      <c r="I26" s="16" t="str">
        <f>IF(AND(NOT(ISBLANK('STB Models Tier 4'!I26)),NOT(ISBLANK(VLOOKUP($F26,'Tier 4 Allowances'!$A$2:$AB$6,3,FALSE))),'STB Models Tier 4'!I26&lt;2), 'STB Models Tier 4'!I26*$I$2,"")</f>
        <v/>
      </c>
      <c r="J26" s="16" t="str">
        <f>IF(AND(NOT(ISBLANK('STB Models Tier 4'!J26)),NOT(ISBLANK(VLOOKUP($F26,'Tier 4 Allowances'!$A$2:$AB$6,4,FALSE))),'STB Models Tier 4'!J26&lt;3), 'STB Models Tier 4'!J26*$J$2,"")</f>
        <v/>
      </c>
      <c r="K26" s="16" t="str">
        <f>IF(AND(NOT(ISBLANK('STB Models Tier 4'!K26)),NOT(ISBLANK(VLOOKUP($F26,'Tier 4 Allowances'!$A$2:$AB$6,5,FALSE))),'STB Models Tier 4'!K26&lt;2), 'STB Models Tier 4'!K26*$K$2,"")</f>
        <v/>
      </c>
      <c r="L26" s="16" t="str">
        <f>IF(AND(NOT(ISBLANK('STB Models Tier 4'!L26)),NOT(ISBLANK(VLOOKUP($F26,'Tier 4 Allowances'!$A$2:$AB$6,6,FALSE))),'STB Models Tier 4'!L26&lt;3), 'STB Models Tier 4'!L26*$L$2,"")</f>
        <v/>
      </c>
      <c r="M26" s="16" t="str">
        <f>IF(AND(NOT(ISBLANK('STB Models Tier 4'!M26)),OR(ISBLANK('STB Models Tier 4'!N26),'STB Models Tier 4'!N26=0),NOT(ISBLANK(VLOOKUP($F26,'Tier 4 Allowances'!$A$2:$AB$6,7,FALSE))),'STB Models Tier 4'!M26&lt;2), 'STB Models Tier 4'!M26*$M$2,"")</f>
        <v/>
      </c>
      <c r="N26" s="16" t="str">
        <f>IF(AND(NOT(ISBLANK('STB Models Tier 4'!N26)),NOT(ISBLANK(VLOOKUP($F26,'Tier 4 Allowances'!$A$2:$AB$6,8,FALSE))),'STB Models Tier 4'!N26&lt;2), 'STB Models Tier 4'!N26*$N$2,"")</f>
        <v/>
      </c>
      <c r="O26" s="16" t="str">
        <f>IF(AND(NOT(ISBLANK('STB Models Tier 4'!O26)),NOT(ISBLANK(VLOOKUP($F26,'Tier 4 Allowances'!$A$2:$AB$6,9,FALSE))),'STB Models Tier 4'!O26&lt;7), 'STB Models Tier 4'!O26*$O$2,"")</f>
        <v/>
      </c>
      <c r="P26" s="16" t="str">
        <f>IF(AND(NOT(ISBLANK('STB Models Tier 4'!P26)),OR(ISBLANK('STB Models Tier 4'!S26),'STB Models Tier 4'!S26=0),NOT(ISBLANK(VLOOKUP($F26,'Tier 4 Allowances'!$A$2:$AB$6,10,FALSE))),'STB Models Tier 4'!P26&lt;2), 'STB Models Tier 4'!P26*$P$2,"")</f>
        <v/>
      </c>
      <c r="Q26" s="16" t="str">
        <f>IF(AND(NOT(ISBLANK('STB Models Tier 4'!Q26)),NOT(ISBLANK(VLOOKUP($F26,'Tier 4 Allowances'!$A$2:$AB$6,11,FALSE))),'STB Models Tier 4'!Q26&lt;2), 'STB Models Tier 4'!Q26*$Q$2,"")</f>
        <v/>
      </c>
      <c r="R26" s="16" t="str">
        <f>IF(AND(NOT(ISBLANK('STB Models Tier 4'!R26)),OR(ISBLANK('STB Models Tier 4'!S26),'STB Models Tier 4'!S26=0),NOT(ISBLANK(VLOOKUP($F26,'Tier 4 Allowances'!$A$2:$AB$6,12,FALSE))),'STB Models Tier 4'!R26&lt;2), 'STB Models Tier 4'!R26*$R$2,"")</f>
        <v/>
      </c>
      <c r="S26" s="16" t="str">
        <f>IF(AND(NOT(ISBLANK('STB Models Tier 4'!S26)),NOT(ISBLANK(VLOOKUP($F26,'Tier 4 Allowances'!$A$2:$AB$6,13,FALSE))),'STB Models Tier 4'!S26&lt;2), 'STB Models Tier 4'!S26*$S$2,"")</f>
        <v/>
      </c>
      <c r="T26" s="16" t="str">
        <f>IF(AND(NOT(ISBLANK('STB Models Tier 4'!T26)),NOT(ISBLANK(VLOOKUP($F26,'Tier 4 Allowances'!$A$2:$AB$6,14,FALSE))),'STB Models Tier 4'!T26&lt;2), 'STB Models Tier 4'!T26*$T$2,"")</f>
        <v/>
      </c>
      <c r="U26" s="16" t="str">
        <f>IF(AND(NOT(ISBLANK('STB Models Tier 4'!U26)),NOT(ISBLANK(VLOOKUP($F26,'Tier 4 Allowances'!$A$2:$AB$6,15,FALSE))),'STB Models Tier 4'!U26&lt;3), 'STB Models Tier 4'!U26*$U$2,"")</f>
        <v/>
      </c>
      <c r="V26" s="16" t="str">
        <f>IF(AND(NOT(ISBLANK('STB Models Tier 4'!V26)),NOT(ISBLANK(VLOOKUP($F26,'Tier 4 Allowances'!$A$2:$AB$6,16,FALSE))),'STB Models Tier 4'!V26&lt;2), 'STB Models Tier 4'!V26*$V$2,"")</f>
        <v/>
      </c>
      <c r="W26" s="16" t="str">
        <f>IF(AND(NOT(ISBLANK('STB Models Tier 4'!W26)),NOT(ISBLANK(VLOOKUP($F26,'Tier 4 Allowances'!$A$2:$AB$6,17,FALSE))),'STB Models Tier 4'!W26&lt;6), 'STB Models Tier 4'!W26*$W$2,"")</f>
        <v/>
      </c>
      <c r="X26" s="16" t="str">
        <f>IF(AND(NOT(ISBLANK('STB Models Tier 4'!X26)),NOT(ISBLANK(VLOOKUP($F26,'Tier 4 Allowances'!$A$2:$AB$6,18,FALSE))),'STB Models Tier 4'!X26&lt;3), 'STB Models Tier 4'!X26*$X$2,"")</f>
        <v/>
      </c>
      <c r="Y26" s="16" t="str">
        <f>IF(AND(NOT(ISBLANK('STB Models Tier 4'!Y26)),NOT(ISBLANK(VLOOKUP($F26,'Tier 4 Allowances'!$A$2:$AB$6,19,FALSE))),'STB Models Tier 4'!Y26&lt;3), 'STB Models Tier 4'!Y26*$Y$2,"")</f>
        <v/>
      </c>
      <c r="Z26" s="16" t="str">
        <f>IF(AND(NOT(ISBLANK('STB Models Tier 4'!Z26)),NOT(ISBLANK(VLOOKUP($F26,'Tier 4 Allowances'!$A$2:$AB$6,20,FALSE))),'STB Models Tier 4'!Z26&lt;11), 'STB Models Tier 4'!Z26*$Z$2,"")</f>
        <v/>
      </c>
      <c r="AA26" s="16" t="str">
        <f>IF(AND(NOT(ISBLANK('STB Models Tier 4'!AA26)),NOT(ISBLANK(VLOOKUP($F26,'Tier 4 Allowances'!$A$2:$AB$6,21,FALSE))),'STB Models Tier 4'!AA26&lt;3), 'STB Models Tier 4'!AA26*$AA$2,"")</f>
        <v/>
      </c>
      <c r="AB26" s="16" t="str">
        <f>IF(AND(NOT(ISBLANK('STB Models Tier 4'!AB26)),NOT(ISBLANK(VLOOKUP($F26,'Tier 4 Allowances'!$A$2:$AB$6,22,FALSE))),'STB Models Tier 4'!AB26&lt;3), 'STB Models Tier 4'!AB26*$AB$2,"")</f>
        <v/>
      </c>
      <c r="AC26" s="16" t="str">
        <f>IF(AND(NOT(ISBLANK('STB Models Tier 4'!AC26)),NOT(ISBLANK(VLOOKUP($F26,'Tier 4 Allowances'!$A$2:$AB$6,23,FALSE))),'STB Models Tier 4'!AC26&lt;11), 'STB Models Tier 4'!AC26*$AC$2,"")</f>
        <v/>
      </c>
      <c r="AD26" s="16" t="str">
        <f>IF(AND(NOT(ISBLANK('STB Models Tier 4'!AD26)),NOT(ISBLANK(VLOOKUP($F26,'Tier 4 Allowances'!$A$2:$AB$6,24,FALSE))),'STB Models Tier 4'!AD26&lt;2), 'STB Models Tier 4'!AD26*$AD$2,"")</f>
        <v/>
      </c>
      <c r="AE26" s="16" t="str">
        <f>IF(AND(NOT(ISBLANK('STB Models Tier 4'!AE26)),NOT(ISBLANK(VLOOKUP($F26,'Tier 4 Allowances'!$A$2:$AB$6,25,FALSE))),'STB Models Tier 4'!AE26&lt;2,OR(ISBLANK('STB Models Tier 4'!AD26),'STB Models Tier 4'!AD26=0),OR(ISBLANK('STB Models Tier 4'!$O26),'STB Models Tier 4'!$O26=0)), 'STB Models Tier 4'!AE26*$AE$2,"")</f>
        <v/>
      </c>
      <c r="AF26" s="16" t="str">
        <f>IF(AND(NOT(ISBLANK('STB Models Tier 4'!AF26)),NOT(ISBLANK(VLOOKUP($F26,'Tier 4 Allowances'!$A$2:$AB$6,26,FALSE))),'STB Models Tier 4'!AF26&lt;2), 'STB Models Tier 4'!AF26*$AF$2,"")</f>
        <v/>
      </c>
      <c r="AG26" s="16" t="str">
        <f>IF(AND(NOT(ISBLANK('STB Models Tier 4'!AG26)),NOT(ISBLANK(VLOOKUP($F26,'Tier 4 Allowances'!$A$2:$AB$6,27,FALSE))),'STB Models Tier 4'!AG26&lt;2), 'STB Models Tier 4'!AG26*$AG$2,"")</f>
        <v/>
      </c>
      <c r="AH26" s="16" t="str">
        <f>IF(AND(NOT(ISBLANK('STB Models Tier 4'!AH26)),NOT(ISBLANK(VLOOKUP($F26,'Tier 4 Allowances'!$A$2:$AB$6,28,FALSE))),'STB Models Tier 4'!AH26&lt;2), 'STB Models Tier 4'!AH26*$AH$2,"")</f>
        <v/>
      </c>
      <c r="AI26" s="37" t="str">
        <f>IF(ISBLANK('STB Models Tier 4'!AI26),"",'STB Models Tier 4'!AI26)</f>
        <v/>
      </c>
      <c r="AJ26" s="37">
        <f>IF(AND('STB Models Tier 4'!AS26="Yes",P26=$P$2,NOT(Q26=$Q$2)),-10,0)</f>
        <v>0</v>
      </c>
      <c r="AK26" s="37">
        <f>IF(AND('STB Models Tier 4'!AS26="Yes",AF26=$AF$2),-5,0)</f>
        <v>0</v>
      </c>
      <c r="AL26" s="17" t="str">
        <f>IF(ISBLANK('STB Models Tier 4'!AJ26),"",'STB Models Tier 4'!AJ26)</f>
        <v/>
      </c>
      <c r="AM26" s="17" t="str">
        <f>IF(ISBLANK('STB Models Tier 4'!AK26),"",'STB Models Tier 4'!AK26)</f>
        <v/>
      </c>
      <c r="AN26" s="17" t="str">
        <f>IF(ISBLANK('STB Models Tier 4'!AL26),"",'STB Models Tier 4'!AL26)</f>
        <v/>
      </c>
      <c r="AO26" s="17" t="str">
        <f>IF(ISBLANK('STB Models Tier 4'!AM26),"",'STB Models Tier 4'!AM26)</f>
        <v/>
      </c>
      <c r="AP26" s="17" t="str">
        <f>IF(ISBLANK('STB Models Tier 4'!AN26),"",'STB Models Tier 4'!AN26)</f>
        <v/>
      </c>
      <c r="AQ26" s="17" t="str">
        <f>IF(ISBLANK('STB Models Tier 4'!F26),"",IF(ISBLANK('STB Models Tier 4'!G26), 14, 7-(4-$G26)/2))</f>
        <v/>
      </c>
      <c r="AR26" s="17" t="str">
        <f>IF(ISBLANK('STB Models Tier 4'!F26),"",IF(ISBLANK('STB Models Tier 4'!H26),10,(10-H26)))</f>
        <v/>
      </c>
      <c r="AS26" s="17" t="str">
        <f>IF(ISBLANK('STB Models Tier 4'!F26),"",IF(ISBLANK('STB Models Tier 4'!G26),0,7+(4-G26)/2))</f>
        <v/>
      </c>
      <c r="AT26" s="17" t="str">
        <f>IF(ISBLANK('STB Models Tier 4'!F26),"",'STB Models Tier 4'!H26)</f>
        <v/>
      </c>
      <c r="AU26" s="17" t="str">
        <f>IF(ISBLANK('STB Models Tier 4'!F26),"",(IF(OR(AND(NOT(ISBLANK('STB Models Tier 4'!G26)),ISBLANK('STB Models Tier 4'!AL26)),AND(NOT(ISBLANK('STB Models Tier 4'!H26)),ISBLANK('STB Models Tier 4'!AM26)),ISBLANK('STB Models Tier 4'!AK26)),"Incomplete",0.365*('STB Models Tier 4'!AJ26*AQ26+'STB Models Tier 4'!AK26*AR26+'STB Models Tier 4'!AL26*AS26+'STB Models Tier 4'!AM26*AT26))))</f>
        <v/>
      </c>
      <c r="AV26" s="16" t="str">
        <f>IF(ISBLANK('STB Models Tier 4'!F26),"",VLOOKUP(F26,'Tier 4 Allowances'!$A$2:$B$6,2,FALSE)+SUM($I26:$AH26)+AJ26+AK26)</f>
        <v/>
      </c>
      <c r="AW26" s="37" t="str">
        <f>IF(ISBLANK('STB Models Tier 4'!F26),"",AV26+'STB Models Tier 4'!AI26)</f>
        <v/>
      </c>
      <c r="AX26" s="37" t="str">
        <f>IF(ISBLANK('STB Models Tier 4'!AN26),"",IF('STB Models Tier 4'!AN26&gt;'Tier 4 Calculations'!AW26,"No","Yes"))</f>
        <v/>
      </c>
      <c r="AY26" s="51" t="str">
        <f>IF(ISBLANK('STB Models Tier 4'!AS26),"",'STB Models Tier 4'!AS26)</f>
        <v/>
      </c>
    </row>
    <row r="27" spans="1:51" ht="16" x14ac:dyDescent="0.2">
      <c r="A27" s="16" t="str">
        <f>IF(ISBLANK('STB Models Tier 4'!A27),"",'STB Models Tier 4'!A27)</f>
        <v/>
      </c>
      <c r="B27" s="16" t="str">
        <f>IF(ISBLANK('STB Models Tier 4'!B27),"",'STB Models Tier 4'!B27)</f>
        <v/>
      </c>
      <c r="C27" s="16" t="str">
        <f>IF(ISBLANK('STB Models Tier 4'!C27),"",'STB Models Tier 4'!C27)</f>
        <v/>
      </c>
      <c r="D27" s="16" t="str">
        <f>IF(ISBLANK('STB Models Tier 4'!D27),"",'STB Models Tier 4'!D27)</f>
        <v/>
      </c>
      <c r="E27" s="16" t="str">
        <f>IF(ISBLANK('STB Models Tier 4'!E27),"",'STB Models Tier 4'!E27)</f>
        <v/>
      </c>
      <c r="F27" s="16" t="str">
        <f>IF(ISBLANK('STB Models Tier 4'!F27),"",'STB Models Tier 4'!F27)</f>
        <v/>
      </c>
      <c r="G27" s="16" t="str">
        <f>IF(ISBLANK('STB Models Tier 4'!G27),"",'STB Models Tier 4'!G27)</f>
        <v/>
      </c>
      <c r="H27" s="16" t="str">
        <f>IF(ISBLANK('STB Models Tier 4'!H27),"",'STB Models Tier 4'!H27)</f>
        <v/>
      </c>
      <c r="I27" s="16" t="str">
        <f>IF(AND(NOT(ISBLANK('STB Models Tier 4'!I27)),NOT(ISBLANK(VLOOKUP($F27,'Tier 4 Allowances'!$A$2:$AB$6,3,FALSE))),'STB Models Tier 4'!I27&lt;2), 'STB Models Tier 4'!I27*$I$2,"")</f>
        <v/>
      </c>
      <c r="J27" s="16" t="str">
        <f>IF(AND(NOT(ISBLANK('STB Models Tier 4'!J27)),NOT(ISBLANK(VLOOKUP($F27,'Tier 4 Allowances'!$A$2:$AB$6,4,FALSE))),'STB Models Tier 4'!J27&lt;3), 'STB Models Tier 4'!J27*$J$2,"")</f>
        <v/>
      </c>
      <c r="K27" s="16" t="str">
        <f>IF(AND(NOT(ISBLANK('STB Models Tier 4'!K27)),NOT(ISBLANK(VLOOKUP($F27,'Tier 4 Allowances'!$A$2:$AB$6,5,FALSE))),'STB Models Tier 4'!K27&lt;2), 'STB Models Tier 4'!K27*$K$2,"")</f>
        <v/>
      </c>
      <c r="L27" s="16" t="str">
        <f>IF(AND(NOT(ISBLANK('STB Models Tier 4'!L27)),NOT(ISBLANK(VLOOKUP($F27,'Tier 4 Allowances'!$A$2:$AB$6,6,FALSE))),'STB Models Tier 4'!L27&lt;3), 'STB Models Tier 4'!L27*$L$2,"")</f>
        <v/>
      </c>
      <c r="M27" s="16" t="str">
        <f>IF(AND(NOT(ISBLANK('STB Models Tier 4'!M27)),OR(ISBLANK('STB Models Tier 4'!N27),'STB Models Tier 4'!N27=0),NOT(ISBLANK(VLOOKUP($F27,'Tier 4 Allowances'!$A$2:$AB$6,7,FALSE))),'STB Models Tier 4'!M27&lt;2), 'STB Models Tier 4'!M27*$M$2,"")</f>
        <v/>
      </c>
      <c r="N27" s="16" t="str">
        <f>IF(AND(NOT(ISBLANK('STB Models Tier 4'!N27)),NOT(ISBLANK(VLOOKUP($F27,'Tier 4 Allowances'!$A$2:$AB$6,8,FALSE))),'STB Models Tier 4'!N27&lt;2), 'STB Models Tier 4'!N27*$N$2,"")</f>
        <v/>
      </c>
      <c r="O27" s="16" t="str">
        <f>IF(AND(NOT(ISBLANK('STB Models Tier 4'!O27)),NOT(ISBLANK(VLOOKUP($F27,'Tier 4 Allowances'!$A$2:$AB$6,9,FALSE))),'STB Models Tier 4'!O27&lt;7), 'STB Models Tier 4'!O27*$O$2,"")</f>
        <v/>
      </c>
      <c r="P27" s="16" t="str">
        <f>IF(AND(NOT(ISBLANK('STB Models Tier 4'!P27)),OR(ISBLANK('STB Models Tier 4'!S27),'STB Models Tier 4'!S27=0),NOT(ISBLANK(VLOOKUP($F27,'Tier 4 Allowances'!$A$2:$AB$6,10,FALSE))),'STB Models Tier 4'!P27&lt;2), 'STB Models Tier 4'!P27*$P$2,"")</f>
        <v/>
      </c>
      <c r="Q27" s="16" t="str">
        <f>IF(AND(NOT(ISBLANK('STB Models Tier 4'!Q27)),NOT(ISBLANK(VLOOKUP($F27,'Tier 4 Allowances'!$A$2:$AB$6,11,FALSE))),'STB Models Tier 4'!Q27&lt;2), 'STB Models Tier 4'!Q27*$Q$2,"")</f>
        <v/>
      </c>
      <c r="R27" s="16" t="str">
        <f>IF(AND(NOT(ISBLANK('STB Models Tier 4'!R27)),OR(ISBLANK('STB Models Tier 4'!S27),'STB Models Tier 4'!S27=0),NOT(ISBLANK(VLOOKUP($F27,'Tier 4 Allowances'!$A$2:$AB$6,12,FALSE))),'STB Models Tier 4'!R27&lt;2), 'STB Models Tier 4'!R27*$R$2,"")</f>
        <v/>
      </c>
      <c r="S27" s="16" t="str">
        <f>IF(AND(NOT(ISBLANK('STB Models Tier 4'!S27)),NOT(ISBLANK(VLOOKUP($F27,'Tier 4 Allowances'!$A$2:$AB$6,13,FALSE))),'STB Models Tier 4'!S27&lt;2), 'STB Models Tier 4'!S27*$S$2,"")</f>
        <v/>
      </c>
      <c r="T27" s="16" t="str">
        <f>IF(AND(NOT(ISBLANK('STB Models Tier 4'!T27)),NOT(ISBLANK(VLOOKUP($F27,'Tier 4 Allowances'!$A$2:$AB$6,14,FALSE))),'STB Models Tier 4'!T27&lt;2), 'STB Models Tier 4'!T27*$T$2,"")</f>
        <v/>
      </c>
      <c r="U27" s="16" t="str">
        <f>IF(AND(NOT(ISBLANK('STB Models Tier 4'!U27)),NOT(ISBLANK(VLOOKUP($F27,'Tier 4 Allowances'!$A$2:$AB$6,15,FALSE))),'STB Models Tier 4'!U27&lt;3), 'STB Models Tier 4'!U27*$U$2,"")</f>
        <v/>
      </c>
      <c r="V27" s="16" t="str">
        <f>IF(AND(NOT(ISBLANK('STB Models Tier 4'!V27)),NOT(ISBLANK(VLOOKUP($F27,'Tier 4 Allowances'!$A$2:$AB$6,16,FALSE))),'STB Models Tier 4'!V27&lt;2), 'STB Models Tier 4'!V27*$V$2,"")</f>
        <v/>
      </c>
      <c r="W27" s="16" t="str">
        <f>IF(AND(NOT(ISBLANK('STB Models Tier 4'!W27)),NOT(ISBLANK(VLOOKUP($F27,'Tier 4 Allowances'!$A$2:$AB$6,17,FALSE))),'STB Models Tier 4'!W27&lt;6), 'STB Models Tier 4'!W27*$W$2,"")</f>
        <v/>
      </c>
      <c r="X27" s="16" t="str">
        <f>IF(AND(NOT(ISBLANK('STB Models Tier 4'!X27)),NOT(ISBLANK(VLOOKUP($F27,'Tier 4 Allowances'!$A$2:$AB$6,18,FALSE))),'STB Models Tier 4'!X27&lt;3), 'STB Models Tier 4'!X27*$X$2,"")</f>
        <v/>
      </c>
      <c r="Y27" s="16" t="str">
        <f>IF(AND(NOT(ISBLANK('STB Models Tier 4'!Y27)),NOT(ISBLANK(VLOOKUP($F27,'Tier 4 Allowances'!$A$2:$AB$6,19,FALSE))),'STB Models Tier 4'!Y27&lt;3), 'STB Models Tier 4'!Y27*$Y$2,"")</f>
        <v/>
      </c>
      <c r="Z27" s="16" t="str">
        <f>IF(AND(NOT(ISBLANK('STB Models Tier 4'!Z27)),NOT(ISBLANK(VLOOKUP($F27,'Tier 4 Allowances'!$A$2:$AB$6,20,FALSE))),'STB Models Tier 4'!Z27&lt;11), 'STB Models Tier 4'!Z27*$Z$2,"")</f>
        <v/>
      </c>
      <c r="AA27" s="16" t="str">
        <f>IF(AND(NOT(ISBLANK('STB Models Tier 4'!AA27)),NOT(ISBLANK(VLOOKUP($F27,'Tier 4 Allowances'!$A$2:$AB$6,21,FALSE))),'STB Models Tier 4'!AA27&lt;3), 'STB Models Tier 4'!AA27*$AA$2,"")</f>
        <v/>
      </c>
      <c r="AB27" s="16" t="str">
        <f>IF(AND(NOT(ISBLANK('STB Models Tier 4'!AB27)),NOT(ISBLANK(VLOOKUP($F27,'Tier 4 Allowances'!$A$2:$AB$6,22,FALSE))),'STB Models Tier 4'!AB27&lt;3), 'STB Models Tier 4'!AB27*$AB$2,"")</f>
        <v/>
      </c>
      <c r="AC27" s="16" t="str">
        <f>IF(AND(NOT(ISBLANK('STB Models Tier 4'!AC27)),NOT(ISBLANK(VLOOKUP($F27,'Tier 4 Allowances'!$A$2:$AB$6,23,FALSE))),'STB Models Tier 4'!AC27&lt;11), 'STB Models Tier 4'!AC27*$AC$2,"")</f>
        <v/>
      </c>
      <c r="AD27" s="16" t="str">
        <f>IF(AND(NOT(ISBLANK('STB Models Tier 4'!AD27)),NOT(ISBLANK(VLOOKUP($F27,'Tier 4 Allowances'!$A$2:$AB$6,24,FALSE))),'STB Models Tier 4'!AD27&lt;2), 'STB Models Tier 4'!AD27*$AD$2,"")</f>
        <v/>
      </c>
      <c r="AE27" s="16" t="str">
        <f>IF(AND(NOT(ISBLANK('STB Models Tier 4'!AE27)),NOT(ISBLANK(VLOOKUP($F27,'Tier 4 Allowances'!$A$2:$AB$6,25,FALSE))),'STB Models Tier 4'!AE27&lt;2,OR(ISBLANK('STB Models Tier 4'!AD27),'STB Models Tier 4'!AD27=0),OR(ISBLANK('STB Models Tier 4'!$O27),'STB Models Tier 4'!$O27=0)), 'STB Models Tier 4'!AE27*$AE$2,"")</f>
        <v/>
      </c>
      <c r="AF27" s="16" t="str">
        <f>IF(AND(NOT(ISBLANK('STB Models Tier 4'!AF27)),NOT(ISBLANK(VLOOKUP($F27,'Tier 4 Allowances'!$A$2:$AB$6,26,FALSE))),'STB Models Tier 4'!AF27&lt;2), 'STB Models Tier 4'!AF27*$AF$2,"")</f>
        <v/>
      </c>
      <c r="AG27" s="16" t="str">
        <f>IF(AND(NOT(ISBLANK('STB Models Tier 4'!AG27)),NOT(ISBLANK(VLOOKUP($F27,'Tier 4 Allowances'!$A$2:$AB$6,27,FALSE))),'STB Models Tier 4'!AG27&lt;2), 'STB Models Tier 4'!AG27*$AG$2,"")</f>
        <v/>
      </c>
      <c r="AH27" s="16" t="str">
        <f>IF(AND(NOT(ISBLANK('STB Models Tier 4'!AH27)),NOT(ISBLANK(VLOOKUP($F27,'Tier 4 Allowances'!$A$2:$AB$6,28,FALSE))),'STB Models Tier 4'!AH27&lt;2), 'STB Models Tier 4'!AH27*$AH$2,"")</f>
        <v/>
      </c>
      <c r="AI27" s="37" t="str">
        <f>IF(ISBLANK('STB Models Tier 4'!AI27),"",'STB Models Tier 4'!AI27)</f>
        <v/>
      </c>
      <c r="AJ27" s="37">
        <f>IF(AND('STB Models Tier 4'!AS27="Yes",P27=$P$2,NOT(Q27=$Q$2)),-10,0)</f>
        <v>0</v>
      </c>
      <c r="AK27" s="37">
        <f>IF(AND('STB Models Tier 4'!AS27="Yes",AF27=$AF$2),-5,0)</f>
        <v>0</v>
      </c>
      <c r="AL27" s="17" t="str">
        <f>IF(ISBLANK('STB Models Tier 4'!AJ27),"",'STB Models Tier 4'!AJ27)</f>
        <v/>
      </c>
      <c r="AM27" s="17" t="str">
        <f>IF(ISBLANK('STB Models Tier 4'!AK27),"",'STB Models Tier 4'!AK27)</f>
        <v/>
      </c>
      <c r="AN27" s="17" t="str">
        <f>IF(ISBLANK('STB Models Tier 4'!AL27),"",'STB Models Tier 4'!AL27)</f>
        <v/>
      </c>
      <c r="AO27" s="17" t="str">
        <f>IF(ISBLANK('STB Models Tier 4'!AM27),"",'STB Models Tier 4'!AM27)</f>
        <v/>
      </c>
      <c r="AP27" s="17" t="str">
        <f>IF(ISBLANK('STB Models Tier 4'!AN27),"",'STB Models Tier 4'!AN27)</f>
        <v/>
      </c>
      <c r="AQ27" s="17" t="str">
        <f>IF(ISBLANK('STB Models Tier 4'!F27),"",IF(ISBLANK('STB Models Tier 4'!G27), 14, 7-(4-$G27)/2))</f>
        <v/>
      </c>
      <c r="AR27" s="17" t="str">
        <f>IF(ISBLANK('STB Models Tier 4'!F27),"",IF(ISBLANK('STB Models Tier 4'!H27),10,(10-H27)))</f>
        <v/>
      </c>
      <c r="AS27" s="17" t="str">
        <f>IF(ISBLANK('STB Models Tier 4'!F27),"",IF(ISBLANK('STB Models Tier 4'!G27),0,7+(4-G27)/2))</f>
        <v/>
      </c>
      <c r="AT27" s="17" t="str">
        <f>IF(ISBLANK('STB Models Tier 4'!F27),"",'STB Models Tier 4'!H27)</f>
        <v/>
      </c>
      <c r="AU27" s="17" t="str">
        <f>IF(ISBLANK('STB Models Tier 4'!F27),"",(IF(OR(AND(NOT(ISBLANK('STB Models Tier 4'!G27)),ISBLANK('STB Models Tier 4'!AL27)),AND(NOT(ISBLANK('STB Models Tier 4'!H27)),ISBLANK('STB Models Tier 4'!AM27)),ISBLANK('STB Models Tier 4'!AK27)),"Incomplete",0.365*('STB Models Tier 4'!AJ27*AQ27+'STB Models Tier 4'!AK27*AR27+'STB Models Tier 4'!AL27*AS27+'STB Models Tier 4'!AM27*AT27))))</f>
        <v/>
      </c>
      <c r="AV27" s="16" t="str">
        <f>IF(ISBLANK('STB Models Tier 4'!F27),"",VLOOKUP(F27,'Tier 4 Allowances'!$A$2:$B$6,2,FALSE)+SUM($I27:$AH27)+AJ27+AK27)</f>
        <v/>
      </c>
      <c r="AW27" s="37" t="str">
        <f>IF(ISBLANK('STB Models Tier 4'!F27),"",AV27+'STB Models Tier 4'!AI27)</f>
        <v/>
      </c>
      <c r="AX27" s="37" t="str">
        <f>IF(ISBLANK('STB Models Tier 4'!AN27),"",IF('STB Models Tier 4'!AN27&gt;'Tier 4 Calculations'!AW27,"No","Yes"))</f>
        <v/>
      </c>
      <c r="AY27" s="51" t="str">
        <f>IF(ISBLANK('STB Models Tier 4'!AS27),"",'STB Models Tier 4'!AS27)</f>
        <v/>
      </c>
    </row>
    <row r="28" spans="1:51" ht="16" x14ac:dyDescent="0.2">
      <c r="A28" s="16" t="str">
        <f>IF(ISBLANK('STB Models Tier 4'!A28),"",'STB Models Tier 4'!A28)</f>
        <v/>
      </c>
      <c r="B28" s="16" t="str">
        <f>IF(ISBLANK('STB Models Tier 4'!B28),"",'STB Models Tier 4'!B28)</f>
        <v/>
      </c>
      <c r="C28" s="16" t="str">
        <f>IF(ISBLANK('STB Models Tier 4'!C28),"",'STB Models Tier 4'!C28)</f>
        <v/>
      </c>
      <c r="D28" s="16" t="str">
        <f>IF(ISBLANK('STB Models Tier 4'!D28),"",'STB Models Tier 4'!D28)</f>
        <v/>
      </c>
      <c r="E28" s="16" t="str">
        <f>IF(ISBLANK('STB Models Tier 4'!E28),"",'STB Models Tier 4'!E28)</f>
        <v/>
      </c>
      <c r="F28" s="16" t="str">
        <f>IF(ISBLANK('STB Models Tier 4'!F28),"",'STB Models Tier 4'!F28)</f>
        <v/>
      </c>
      <c r="G28" s="16" t="str">
        <f>IF(ISBLANK('STB Models Tier 4'!G28),"",'STB Models Tier 4'!G28)</f>
        <v/>
      </c>
      <c r="H28" s="16" t="str">
        <f>IF(ISBLANK('STB Models Tier 4'!H28),"",'STB Models Tier 4'!H28)</f>
        <v/>
      </c>
      <c r="I28" s="16" t="str">
        <f>IF(AND(NOT(ISBLANK('STB Models Tier 4'!I28)),NOT(ISBLANK(VLOOKUP($F28,'Tier 4 Allowances'!$A$2:$AB$6,3,FALSE))),'STB Models Tier 4'!I28&lt;2), 'STB Models Tier 4'!I28*$I$2,"")</f>
        <v/>
      </c>
      <c r="J28" s="16" t="str">
        <f>IF(AND(NOT(ISBLANK('STB Models Tier 4'!J28)),NOT(ISBLANK(VLOOKUP($F28,'Tier 4 Allowances'!$A$2:$AB$6,4,FALSE))),'STB Models Tier 4'!J28&lt;3), 'STB Models Tier 4'!J28*$J$2,"")</f>
        <v/>
      </c>
      <c r="K28" s="16" t="str">
        <f>IF(AND(NOT(ISBLANK('STB Models Tier 4'!K28)),NOT(ISBLANK(VLOOKUP($F28,'Tier 4 Allowances'!$A$2:$AB$6,5,FALSE))),'STB Models Tier 4'!K28&lt;2), 'STB Models Tier 4'!K28*$K$2,"")</f>
        <v/>
      </c>
      <c r="L28" s="16" t="str">
        <f>IF(AND(NOT(ISBLANK('STB Models Tier 4'!L28)),NOT(ISBLANK(VLOOKUP($F28,'Tier 4 Allowances'!$A$2:$AB$6,6,FALSE))),'STB Models Tier 4'!L28&lt;3), 'STB Models Tier 4'!L28*$L$2,"")</f>
        <v/>
      </c>
      <c r="M28" s="16" t="str">
        <f>IF(AND(NOT(ISBLANK('STB Models Tier 4'!M28)),OR(ISBLANK('STB Models Tier 4'!N28),'STB Models Tier 4'!N28=0),NOT(ISBLANK(VLOOKUP($F28,'Tier 4 Allowances'!$A$2:$AB$6,7,FALSE))),'STB Models Tier 4'!M28&lt;2), 'STB Models Tier 4'!M28*$M$2,"")</f>
        <v/>
      </c>
      <c r="N28" s="16" t="str">
        <f>IF(AND(NOT(ISBLANK('STB Models Tier 4'!N28)),NOT(ISBLANK(VLOOKUP($F28,'Tier 4 Allowances'!$A$2:$AB$6,8,FALSE))),'STB Models Tier 4'!N28&lt;2), 'STB Models Tier 4'!N28*$N$2,"")</f>
        <v/>
      </c>
      <c r="O28" s="16" t="str">
        <f>IF(AND(NOT(ISBLANK('STB Models Tier 4'!O28)),NOT(ISBLANK(VLOOKUP($F28,'Tier 4 Allowances'!$A$2:$AB$6,9,FALSE))),'STB Models Tier 4'!O28&lt;7), 'STB Models Tier 4'!O28*$O$2,"")</f>
        <v/>
      </c>
      <c r="P28" s="16" t="str">
        <f>IF(AND(NOT(ISBLANK('STB Models Tier 4'!P28)),OR(ISBLANK('STB Models Tier 4'!S28),'STB Models Tier 4'!S28=0),NOT(ISBLANK(VLOOKUP($F28,'Tier 4 Allowances'!$A$2:$AB$6,10,FALSE))),'STB Models Tier 4'!P28&lt;2), 'STB Models Tier 4'!P28*$P$2,"")</f>
        <v/>
      </c>
      <c r="Q28" s="16" t="str">
        <f>IF(AND(NOT(ISBLANK('STB Models Tier 4'!Q28)),NOT(ISBLANK(VLOOKUP($F28,'Tier 4 Allowances'!$A$2:$AB$6,11,FALSE))),'STB Models Tier 4'!Q28&lt;2), 'STB Models Tier 4'!Q28*$Q$2,"")</f>
        <v/>
      </c>
      <c r="R28" s="16" t="str">
        <f>IF(AND(NOT(ISBLANK('STB Models Tier 4'!R28)),OR(ISBLANK('STB Models Tier 4'!S28),'STB Models Tier 4'!S28=0),NOT(ISBLANK(VLOOKUP($F28,'Tier 4 Allowances'!$A$2:$AB$6,12,FALSE))),'STB Models Tier 4'!R28&lt;2), 'STB Models Tier 4'!R28*$R$2,"")</f>
        <v/>
      </c>
      <c r="S28" s="16" t="str">
        <f>IF(AND(NOT(ISBLANK('STB Models Tier 4'!S28)),NOT(ISBLANK(VLOOKUP($F28,'Tier 4 Allowances'!$A$2:$AB$6,13,FALSE))),'STB Models Tier 4'!S28&lt;2), 'STB Models Tier 4'!S28*$S$2,"")</f>
        <v/>
      </c>
      <c r="T28" s="16" t="str">
        <f>IF(AND(NOT(ISBLANK('STB Models Tier 4'!T28)),NOT(ISBLANK(VLOOKUP($F28,'Tier 4 Allowances'!$A$2:$AB$6,14,FALSE))),'STB Models Tier 4'!T28&lt;2), 'STB Models Tier 4'!T28*$T$2,"")</f>
        <v/>
      </c>
      <c r="U28" s="16" t="str">
        <f>IF(AND(NOT(ISBLANK('STB Models Tier 4'!U28)),NOT(ISBLANK(VLOOKUP($F28,'Tier 4 Allowances'!$A$2:$AB$6,15,FALSE))),'STB Models Tier 4'!U28&lt;3), 'STB Models Tier 4'!U28*$U$2,"")</f>
        <v/>
      </c>
      <c r="V28" s="16" t="str">
        <f>IF(AND(NOT(ISBLANK('STB Models Tier 4'!V28)),NOT(ISBLANK(VLOOKUP($F28,'Tier 4 Allowances'!$A$2:$AB$6,16,FALSE))),'STB Models Tier 4'!V28&lt;2), 'STB Models Tier 4'!V28*$V$2,"")</f>
        <v/>
      </c>
      <c r="W28" s="16" t="str">
        <f>IF(AND(NOT(ISBLANK('STB Models Tier 4'!W28)),NOT(ISBLANK(VLOOKUP($F28,'Tier 4 Allowances'!$A$2:$AB$6,17,FALSE))),'STB Models Tier 4'!W28&lt;6), 'STB Models Tier 4'!W28*$W$2,"")</f>
        <v/>
      </c>
      <c r="X28" s="16" t="str">
        <f>IF(AND(NOT(ISBLANK('STB Models Tier 4'!X28)),NOT(ISBLANK(VLOOKUP($F28,'Tier 4 Allowances'!$A$2:$AB$6,18,FALSE))),'STB Models Tier 4'!X28&lt;3), 'STB Models Tier 4'!X28*$X$2,"")</f>
        <v/>
      </c>
      <c r="Y28" s="16" t="str">
        <f>IF(AND(NOT(ISBLANK('STB Models Tier 4'!Y28)),NOT(ISBLANK(VLOOKUP($F28,'Tier 4 Allowances'!$A$2:$AB$6,19,FALSE))),'STB Models Tier 4'!Y28&lt;3), 'STB Models Tier 4'!Y28*$Y$2,"")</f>
        <v/>
      </c>
      <c r="Z28" s="16" t="str">
        <f>IF(AND(NOT(ISBLANK('STB Models Tier 4'!Z28)),NOT(ISBLANK(VLOOKUP($F28,'Tier 4 Allowances'!$A$2:$AB$6,20,FALSE))),'STB Models Tier 4'!Z28&lt;11), 'STB Models Tier 4'!Z28*$Z$2,"")</f>
        <v/>
      </c>
      <c r="AA28" s="16" t="str">
        <f>IF(AND(NOT(ISBLANK('STB Models Tier 4'!AA28)),NOT(ISBLANK(VLOOKUP($F28,'Tier 4 Allowances'!$A$2:$AB$6,21,FALSE))),'STB Models Tier 4'!AA28&lt;3), 'STB Models Tier 4'!AA28*$AA$2,"")</f>
        <v/>
      </c>
      <c r="AB28" s="16" t="str">
        <f>IF(AND(NOT(ISBLANK('STB Models Tier 4'!AB28)),NOT(ISBLANK(VLOOKUP($F28,'Tier 4 Allowances'!$A$2:$AB$6,22,FALSE))),'STB Models Tier 4'!AB28&lt;3), 'STB Models Tier 4'!AB28*$AB$2,"")</f>
        <v/>
      </c>
      <c r="AC28" s="16" t="str">
        <f>IF(AND(NOT(ISBLANK('STB Models Tier 4'!AC28)),NOT(ISBLANK(VLOOKUP($F28,'Tier 4 Allowances'!$A$2:$AB$6,23,FALSE))),'STB Models Tier 4'!AC28&lt;11), 'STB Models Tier 4'!AC28*$AC$2,"")</f>
        <v/>
      </c>
      <c r="AD28" s="16" t="str">
        <f>IF(AND(NOT(ISBLANK('STB Models Tier 4'!AD28)),NOT(ISBLANK(VLOOKUP($F28,'Tier 4 Allowances'!$A$2:$AB$6,24,FALSE))),'STB Models Tier 4'!AD28&lt;2), 'STB Models Tier 4'!AD28*$AD$2,"")</f>
        <v/>
      </c>
      <c r="AE28" s="16" t="str">
        <f>IF(AND(NOT(ISBLANK('STB Models Tier 4'!AE28)),NOT(ISBLANK(VLOOKUP($F28,'Tier 4 Allowances'!$A$2:$AB$6,25,FALSE))),'STB Models Tier 4'!AE28&lt;2,OR(ISBLANK('STB Models Tier 4'!AD28),'STB Models Tier 4'!AD28=0),OR(ISBLANK('STB Models Tier 4'!$O28),'STB Models Tier 4'!$O28=0)), 'STB Models Tier 4'!AE28*$AE$2,"")</f>
        <v/>
      </c>
      <c r="AF28" s="16" t="str">
        <f>IF(AND(NOT(ISBLANK('STB Models Tier 4'!AF28)),NOT(ISBLANK(VLOOKUP($F28,'Tier 4 Allowances'!$A$2:$AB$6,26,FALSE))),'STB Models Tier 4'!AF28&lt;2), 'STB Models Tier 4'!AF28*$AF$2,"")</f>
        <v/>
      </c>
      <c r="AG28" s="16" t="str">
        <f>IF(AND(NOT(ISBLANK('STB Models Tier 4'!AG28)),NOT(ISBLANK(VLOOKUP($F28,'Tier 4 Allowances'!$A$2:$AB$6,27,FALSE))),'STB Models Tier 4'!AG28&lt;2), 'STB Models Tier 4'!AG28*$AG$2,"")</f>
        <v/>
      </c>
      <c r="AH28" s="16" t="str">
        <f>IF(AND(NOT(ISBLANK('STB Models Tier 4'!AH28)),NOT(ISBLANK(VLOOKUP($F28,'Tier 4 Allowances'!$A$2:$AB$6,28,FALSE))),'STB Models Tier 4'!AH28&lt;2), 'STB Models Tier 4'!AH28*$AH$2,"")</f>
        <v/>
      </c>
      <c r="AI28" s="37" t="str">
        <f>IF(ISBLANK('STB Models Tier 4'!AI28),"",'STB Models Tier 4'!AI28)</f>
        <v/>
      </c>
      <c r="AJ28" s="37">
        <f>IF(AND('STB Models Tier 4'!AS28="Yes",P28=$P$2,NOT(Q28=$Q$2)),-10,0)</f>
        <v>0</v>
      </c>
      <c r="AK28" s="37">
        <f>IF(AND('STB Models Tier 4'!AS28="Yes",AF28=$AF$2),-5,0)</f>
        <v>0</v>
      </c>
      <c r="AL28" s="17" t="str">
        <f>IF(ISBLANK('STB Models Tier 4'!AJ28),"",'STB Models Tier 4'!AJ28)</f>
        <v/>
      </c>
      <c r="AM28" s="17" t="str">
        <f>IF(ISBLANK('STB Models Tier 4'!AK28),"",'STB Models Tier 4'!AK28)</f>
        <v/>
      </c>
      <c r="AN28" s="17" t="str">
        <f>IF(ISBLANK('STB Models Tier 4'!AL28),"",'STB Models Tier 4'!AL28)</f>
        <v/>
      </c>
      <c r="AO28" s="17" t="str">
        <f>IF(ISBLANK('STB Models Tier 4'!AM28),"",'STB Models Tier 4'!AM28)</f>
        <v/>
      </c>
      <c r="AP28" s="17" t="str">
        <f>IF(ISBLANK('STB Models Tier 4'!AN28),"",'STB Models Tier 4'!AN28)</f>
        <v/>
      </c>
      <c r="AQ28" s="17" t="str">
        <f>IF(ISBLANK('STB Models Tier 4'!F28),"",IF(ISBLANK('STB Models Tier 4'!G28), 14, 7-(4-$G28)/2))</f>
        <v/>
      </c>
      <c r="AR28" s="17" t="str">
        <f>IF(ISBLANK('STB Models Tier 4'!F28),"",IF(ISBLANK('STB Models Tier 4'!H28),10,(10-H28)))</f>
        <v/>
      </c>
      <c r="AS28" s="17" t="str">
        <f>IF(ISBLANK('STB Models Tier 4'!F28),"",IF(ISBLANK('STB Models Tier 4'!G28),0,7+(4-G28)/2))</f>
        <v/>
      </c>
      <c r="AT28" s="17" t="str">
        <f>IF(ISBLANK('STB Models Tier 4'!F28),"",'STB Models Tier 4'!H28)</f>
        <v/>
      </c>
      <c r="AU28" s="17" t="str">
        <f>IF(ISBLANK('STB Models Tier 4'!F28),"",(IF(OR(AND(NOT(ISBLANK('STB Models Tier 4'!G28)),ISBLANK('STB Models Tier 4'!AL28)),AND(NOT(ISBLANK('STB Models Tier 4'!H28)),ISBLANK('STB Models Tier 4'!AM28)),ISBLANK('STB Models Tier 4'!AK28)),"Incomplete",0.365*('STB Models Tier 4'!AJ28*AQ28+'STB Models Tier 4'!AK28*AR28+'STB Models Tier 4'!AL28*AS28+'STB Models Tier 4'!AM28*AT28))))</f>
        <v/>
      </c>
      <c r="AV28" s="16" t="str">
        <f>IF(ISBLANK('STB Models Tier 4'!F28),"",VLOOKUP(F28,'Tier 4 Allowances'!$A$2:$B$6,2,FALSE)+SUM($I28:$AH28)+AJ28+AK28)</f>
        <v/>
      </c>
      <c r="AW28" s="37" t="str">
        <f>IF(ISBLANK('STB Models Tier 4'!F28),"",AV28+'STB Models Tier 4'!AI28)</f>
        <v/>
      </c>
      <c r="AX28" s="37" t="str">
        <f>IF(ISBLANK('STB Models Tier 4'!AN28),"",IF('STB Models Tier 4'!AN28&gt;'Tier 4 Calculations'!AW28,"No","Yes"))</f>
        <v/>
      </c>
      <c r="AY28" s="51" t="str">
        <f>IF(ISBLANK('STB Models Tier 4'!AS28),"",'STB Models Tier 4'!AS28)</f>
        <v/>
      </c>
    </row>
    <row r="29" spans="1:51" ht="16" x14ac:dyDescent="0.2">
      <c r="A29" s="16" t="str">
        <f>IF(ISBLANK('STB Models Tier 4'!A29),"",'STB Models Tier 4'!A29)</f>
        <v/>
      </c>
      <c r="B29" s="16" t="str">
        <f>IF(ISBLANK('STB Models Tier 4'!B29),"",'STB Models Tier 4'!B29)</f>
        <v/>
      </c>
      <c r="C29" s="16" t="str">
        <f>IF(ISBLANK('STB Models Tier 4'!C29),"",'STB Models Tier 4'!C29)</f>
        <v/>
      </c>
      <c r="D29" s="16" t="str">
        <f>IF(ISBLANK('STB Models Tier 4'!D29),"",'STB Models Tier 4'!D29)</f>
        <v/>
      </c>
      <c r="E29" s="16" t="str">
        <f>IF(ISBLANK('STB Models Tier 4'!E29),"",'STB Models Tier 4'!E29)</f>
        <v/>
      </c>
      <c r="F29" s="16" t="str">
        <f>IF(ISBLANK('STB Models Tier 4'!F29),"",'STB Models Tier 4'!F29)</f>
        <v/>
      </c>
      <c r="G29" s="16" t="str">
        <f>IF(ISBLANK('STB Models Tier 4'!G29),"",'STB Models Tier 4'!G29)</f>
        <v/>
      </c>
      <c r="H29" s="16" t="str">
        <f>IF(ISBLANK('STB Models Tier 4'!H29),"",'STB Models Tier 4'!H29)</f>
        <v/>
      </c>
      <c r="I29" s="16" t="str">
        <f>IF(AND(NOT(ISBLANK('STB Models Tier 4'!I29)),NOT(ISBLANK(VLOOKUP($F29,'Tier 4 Allowances'!$A$2:$AB$6,3,FALSE))),'STB Models Tier 4'!I29&lt;2), 'STB Models Tier 4'!I29*$I$2,"")</f>
        <v/>
      </c>
      <c r="J29" s="16" t="str">
        <f>IF(AND(NOT(ISBLANK('STB Models Tier 4'!J29)),NOT(ISBLANK(VLOOKUP($F29,'Tier 4 Allowances'!$A$2:$AB$6,4,FALSE))),'STB Models Tier 4'!J29&lt;3), 'STB Models Tier 4'!J29*$J$2,"")</f>
        <v/>
      </c>
      <c r="K29" s="16" t="str">
        <f>IF(AND(NOT(ISBLANK('STB Models Tier 4'!K29)),NOT(ISBLANK(VLOOKUP($F29,'Tier 4 Allowances'!$A$2:$AB$6,5,FALSE))),'STB Models Tier 4'!K29&lt;2), 'STB Models Tier 4'!K29*$K$2,"")</f>
        <v/>
      </c>
      <c r="L29" s="16" t="str">
        <f>IF(AND(NOT(ISBLANK('STB Models Tier 4'!L29)),NOT(ISBLANK(VLOOKUP($F29,'Tier 4 Allowances'!$A$2:$AB$6,6,FALSE))),'STB Models Tier 4'!L29&lt;3), 'STB Models Tier 4'!L29*$L$2,"")</f>
        <v/>
      </c>
      <c r="M29" s="16" t="str">
        <f>IF(AND(NOT(ISBLANK('STB Models Tier 4'!M29)),OR(ISBLANK('STB Models Tier 4'!N29),'STB Models Tier 4'!N29=0),NOT(ISBLANK(VLOOKUP($F29,'Tier 4 Allowances'!$A$2:$AB$6,7,FALSE))),'STB Models Tier 4'!M29&lt;2), 'STB Models Tier 4'!M29*$M$2,"")</f>
        <v/>
      </c>
      <c r="N29" s="16" t="str">
        <f>IF(AND(NOT(ISBLANK('STB Models Tier 4'!N29)),NOT(ISBLANK(VLOOKUP($F29,'Tier 4 Allowances'!$A$2:$AB$6,8,FALSE))),'STB Models Tier 4'!N29&lt;2), 'STB Models Tier 4'!N29*$N$2,"")</f>
        <v/>
      </c>
      <c r="O29" s="16" t="str">
        <f>IF(AND(NOT(ISBLANK('STB Models Tier 4'!O29)),NOT(ISBLANK(VLOOKUP($F29,'Tier 4 Allowances'!$A$2:$AB$6,9,FALSE))),'STB Models Tier 4'!O29&lt;7), 'STB Models Tier 4'!O29*$O$2,"")</f>
        <v/>
      </c>
      <c r="P29" s="16" t="str">
        <f>IF(AND(NOT(ISBLANK('STB Models Tier 4'!P29)),OR(ISBLANK('STB Models Tier 4'!S29),'STB Models Tier 4'!S29=0),NOT(ISBLANK(VLOOKUP($F29,'Tier 4 Allowances'!$A$2:$AB$6,10,FALSE))),'STB Models Tier 4'!P29&lt;2), 'STB Models Tier 4'!P29*$P$2,"")</f>
        <v/>
      </c>
      <c r="Q29" s="16" t="str">
        <f>IF(AND(NOT(ISBLANK('STB Models Tier 4'!Q29)),NOT(ISBLANK(VLOOKUP($F29,'Tier 4 Allowances'!$A$2:$AB$6,11,FALSE))),'STB Models Tier 4'!Q29&lt;2), 'STB Models Tier 4'!Q29*$Q$2,"")</f>
        <v/>
      </c>
      <c r="R29" s="16" t="str">
        <f>IF(AND(NOT(ISBLANK('STB Models Tier 4'!R29)),OR(ISBLANK('STB Models Tier 4'!S29),'STB Models Tier 4'!S29=0),NOT(ISBLANK(VLOOKUP($F29,'Tier 4 Allowances'!$A$2:$AB$6,12,FALSE))),'STB Models Tier 4'!R29&lt;2), 'STB Models Tier 4'!R29*$R$2,"")</f>
        <v/>
      </c>
      <c r="S29" s="16" t="str">
        <f>IF(AND(NOT(ISBLANK('STB Models Tier 4'!S29)),NOT(ISBLANK(VLOOKUP($F29,'Tier 4 Allowances'!$A$2:$AB$6,13,FALSE))),'STB Models Tier 4'!S29&lt;2), 'STB Models Tier 4'!S29*$S$2,"")</f>
        <v/>
      </c>
      <c r="T29" s="16" t="str">
        <f>IF(AND(NOT(ISBLANK('STB Models Tier 4'!T29)),NOT(ISBLANK(VLOOKUP($F29,'Tier 4 Allowances'!$A$2:$AB$6,14,FALSE))),'STB Models Tier 4'!T29&lt;2), 'STB Models Tier 4'!T29*$T$2,"")</f>
        <v/>
      </c>
      <c r="U29" s="16" t="str">
        <f>IF(AND(NOT(ISBLANK('STB Models Tier 4'!U29)),NOT(ISBLANK(VLOOKUP($F29,'Tier 4 Allowances'!$A$2:$AB$6,15,FALSE))),'STB Models Tier 4'!U29&lt;3), 'STB Models Tier 4'!U29*$U$2,"")</f>
        <v/>
      </c>
      <c r="V29" s="16" t="str">
        <f>IF(AND(NOT(ISBLANK('STB Models Tier 4'!V29)),NOT(ISBLANK(VLOOKUP($F29,'Tier 4 Allowances'!$A$2:$AB$6,16,FALSE))),'STB Models Tier 4'!V29&lt;2), 'STB Models Tier 4'!V29*$V$2,"")</f>
        <v/>
      </c>
      <c r="W29" s="16" t="str">
        <f>IF(AND(NOT(ISBLANK('STB Models Tier 4'!W29)),NOT(ISBLANK(VLOOKUP($F29,'Tier 4 Allowances'!$A$2:$AB$6,17,FALSE))),'STB Models Tier 4'!W29&lt;6), 'STB Models Tier 4'!W29*$W$2,"")</f>
        <v/>
      </c>
      <c r="X29" s="16" t="str">
        <f>IF(AND(NOT(ISBLANK('STB Models Tier 4'!X29)),NOT(ISBLANK(VLOOKUP($F29,'Tier 4 Allowances'!$A$2:$AB$6,18,FALSE))),'STB Models Tier 4'!X29&lt;3), 'STB Models Tier 4'!X29*$X$2,"")</f>
        <v/>
      </c>
      <c r="Y29" s="16" t="str">
        <f>IF(AND(NOT(ISBLANK('STB Models Tier 4'!Y29)),NOT(ISBLANK(VLOOKUP($F29,'Tier 4 Allowances'!$A$2:$AB$6,19,FALSE))),'STB Models Tier 4'!Y29&lt;3), 'STB Models Tier 4'!Y29*$Y$2,"")</f>
        <v/>
      </c>
      <c r="Z29" s="16" t="str">
        <f>IF(AND(NOT(ISBLANK('STB Models Tier 4'!Z29)),NOT(ISBLANK(VLOOKUP($F29,'Tier 4 Allowances'!$A$2:$AB$6,20,FALSE))),'STB Models Tier 4'!Z29&lt;11), 'STB Models Tier 4'!Z29*$Z$2,"")</f>
        <v/>
      </c>
      <c r="AA29" s="16" t="str">
        <f>IF(AND(NOT(ISBLANK('STB Models Tier 4'!AA29)),NOT(ISBLANK(VLOOKUP($F29,'Tier 4 Allowances'!$A$2:$AB$6,21,FALSE))),'STB Models Tier 4'!AA29&lt;3), 'STB Models Tier 4'!AA29*$AA$2,"")</f>
        <v/>
      </c>
      <c r="AB29" s="16" t="str">
        <f>IF(AND(NOT(ISBLANK('STB Models Tier 4'!AB29)),NOT(ISBLANK(VLOOKUP($F29,'Tier 4 Allowances'!$A$2:$AB$6,22,FALSE))),'STB Models Tier 4'!AB29&lt;3), 'STB Models Tier 4'!AB29*$AB$2,"")</f>
        <v/>
      </c>
      <c r="AC29" s="16" t="str">
        <f>IF(AND(NOT(ISBLANK('STB Models Tier 4'!AC29)),NOT(ISBLANK(VLOOKUP($F29,'Tier 4 Allowances'!$A$2:$AB$6,23,FALSE))),'STB Models Tier 4'!AC29&lt;11), 'STB Models Tier 4'!AC29*$AC$2,"")</f>
        <v/>
      </c>
      <c r="AD29" s="16" t="str">
        <f>IF(AND(NOT(ISBLANK('STB Models Tier 4'!AD29)),NOT(ISBLANK(VLOOKUP($F29,'Tier 4 Allowances'!$A$2:$AB$6,24,FALSE))),'STB Models Tier 4'!AD29&lt;2), 'STB Models Tier 4'!AD29*$AD$2,"")</f>
        <v/>
      </c>
      <c r="AE29" s="16" t="str">
        <f>IF(AND(NOT(ISBLANK('STB Models Tier 4'!AE29)),NOT(ISBLANK(VLOOKUP($F29,'Tier 4 Allowances'!$A$2:$AB$6,25,FALSE))),'STB Models Tier 4'!AE29&lt;2,OR(ISBLANK('STB Models Tier 4'!AD29),'STB Models Tier 4'!AD29=0),OR(ISBLANK('STB Models Tier 4'!$O29),'STB Models Tier 4'!$O29=0)), 'STB Models Tier 4'!AE29*$AE$2,"")</f>
        <v/>
      </c>
      <c r="AF29" s="16" t="str">
        <f>IF(AND(NOT(ISBLANK('STB Models Tier 4'!AF29)),NOT(ISBLANK(VLOOKUP($F29,'Tier 4 Allowances'!$A$2:$AB$6,26,FALSE))),'STB Models Tier 4'!AF29&lt;2), 'STB Models Tier 4'!AF29*$AF$2,"")</f>
        <v/>
      </c>
      <c r="AG29" s="16" t="str">
        <f>IF(AND(NOT(ISBLANK('STB Models Tier 4'!AG29)),NOT(ISBLANK(VLOOKUP($F29,'Tier 4 Allowances'!$A$2:$AB$6,27,FALSE))),'STB Models Tier 4'!AG29&lt;2), 'STB Models Tier 4'!AG29*$AG$2,"")</f>
        <v/>
      </c>
      <c r="AH29" s="16" t="str">
        <f>IF(AND(NOT(ISBLANK('STB Models Tier 4'!AH29)),NOT(ISBLANK(VLOOKUP($F29,'Tier 4 Allowances'!$A$2:$AB$6,28,FALSE))),'STB Models Tier 4'!AH29&lt;2), 'STB Models Tier 4'!AH29*$AH$2,"")</f>
        <v/>
      </c>
      <c r="AI29" s="37" t="str">
        <f>IF(ISBLANK('STB Models Tier 4'!AI29),"",'STB Models Tier 4'!AI29)</f>
        <v/>
      </c>
      <c r="AJ29" s="37">
        <f>IF(AND('STB Models Tier 4'!AS29="Yes",P29=$P$2,NOT(Q29=$Q$2)),-10,0)</f>
        <v>0</v>
      </c>
      <c r="AK29" s="37">
        <f>IF(AND('STB Models Tier 4'!AS29="Yes",AF29=$AF$2),-5,0)</f>
        <v>0</v>
      </c>
      <c r="AL29" s="17" t="str">
        <f>IF(ISBLANK('STB Models Tier 4'!AJ29),"",'STB Models Tier 4'!AJ29)</f>
        <v/>
      </c>
      <c r="AM29" s="17" t="str">
        <f>IF(ISBLANK('STB Models Tier 4'!AK29),"",'STB Models Tier 4'!AK29)</f>
        <v/>
      </c>
      <c r="AN29" s="17" t="str">
        <f>IF(ISBLANK('STB Models Tier 4'!AL29),"",'STB Models Tier 4'!AL29)</f>
        <v/>
      </c>
      <c r="AO29" s="17" t="str">
        <f>IF(ISBLANK('STB Models Tier 4'!AM29),"",'STB Models Tier 4'!AM29)</f>
        <v/>
      </c>
      <c r="AP29" s="17" t="str">
        <f>IF(ISBLANK('STB Models Tier 4'!AN29),"",'STB Models Tier 4'!AN29)</f>
        <v/>
      </c>
      <c r="AQ29" s="17" t="str">
        <f>IF(ISBLANK('STB Models Tier 4'!F29),"",IF(ISBLANK('STB Models Tier 4'!G29), 14, 7-(4-$G29)/2))</f>
        <v/>
      </c>
      <c r="AR29" s="17" t="str">
        <f>IF(ISBLANK('STB Models Tier 4'!F29),"",IF(ISBLANK('STB Models Tier 4'!H29),10,(10-H29)))</f>
        <v/>
      </c>
      <c r="AS29" s="17" t="str">
        <f>IF(ISBLANK('STB Models Tier 4'!F29),"",IF(ISBLANK('STB Models Tier 4'!G29),0,7+(4-G29)/2))</f>
        <v/>
      </c>
      <c r="AT29" s="17" t="str">
        <f>IF(ISBLANK('STB Models Tier 4'!F29),"",'STB Models Tier 4'!H29)</f>
        <v/>
      </c>
      <c r="AU29" s="17" t="str">
        <f>IF(ISBLANK('STB Models Tier 4'!F29),"",(IF(OR(AND(NOT(ISBLANK('STB Models Tier 4'!G29)),ISBLANK('STB Models Tier 4'!AL29)),AND(NOT(ISBLANK('STB Models Tier 4'!H29)),ISBLANK('STB Models Tier 4'!AM29)),ISBLANK('STB Models Tier 4'!AK29)),"Incomplete",0.365*('STB Models Tier 4'!AJ29*AQ29+'STB Models Tier 4'!AK29*AR29+'STB Models Tier 4'!AL29*AS29+'STB Models Tier 4'!AM29*AT29))))</f>
        <v/>
      </c>
      <c r="AV29" s="16" t="str">
        <f>IF(ISBLANK('STB Models Tier 4'!F29),"",VLOOKUP(F29,'Tier 4 Allowances'!$A$2:$B$6,2,FALSE)+SUM($I29:$AH29)+AJ29+AK29)</f>
        <v/>
      </c>
      <c r="AW29" s="37" t="str">
        <f>IF(ISBLANK('STB Models Tier 4'!F29),"",AV29+'STB Models Tier 4'!AI29)</f>
        <v/>
      </c>
      <c r="AX29" s="37" t="str">
        <f>IF(ISBLANK('STB Models Tier 4'!AN29),"",IF('STB Models Tier 4'!AN29&gt;'Tier 4 Calculations'!AW29,"No","Yes"))</f>
        <v/>
      </c>
      <c r="AY29" s="51" t="str">
        <f>IF(ISBLANK('STB Models Tier 4'!AS29),"",'STB Models Tier 4'!AS29)</f>
        <v/>
      </c>
    </row>
    <row r="30" spans="1:51" ht="16" x14ac:dyDescent="0.2">
      <c r="A30" s="16" t="str">
        <f>IF(ISBLANK('STB Models Tier 4'!A30),"",'STB Models Tier 4'!A30)</f>
        <v/>
      </c>
      <c r="B30" s="16" t="str">
        <f>IF(ISBLANK('STB Models Tier 4'!B30),"",'STB Models Tier 4'!B30)</f>
        <v/>
      </c>
      <c r="C30" s="16" t="str">
        <f>IF(ISBLANK('STB Models Tier 4'!C30),"",'STB Models Tier 4'!C30)</f>
        <v/>
      </c>
      <c r="D30" s="16" t="str">
        <f>IF(ISBLANK('STB Models Tier 4'!D30),"",'STB Models Tier 4'!D30)</f>
        <v/>
      </c>
      <c r="E30" s="16" t="str">
        <f>IF(ISBLANK('STB Models Tier 4'!E30),"",'STB Models Tier 4'!E30)</f>
        <v/>
      </c>
      <c r="F30" s="16" t="str">
        <f>IF(ISBLANK('STB Models Tier 4'!F30),"",'STB Models Tier 4'!F30)</f>
        <v/>
      </c>
      <c r="G30" s="16" t="str">
        <f>IF(ISBLANK('STB Models Tier 4'!G30),"",'STB Models Tier 4'!G30)</f>
        <v/>
      </c>
      <c r="H30" s="16" t="str">
        <f>IF(ISBLANK('STB Models Tier 4'!H30),"",'STB Models Tier 4'!H30)</f>
        <v/>
      </c>
      <c r="I30" s="16" t="str">
        <f>IF(AND(NOT(ISBLANK('STB Models Tier 4'!I30)),NOT(ISBLANK(VLOOKUP($F30,'Tier 4 Allowances'!$A$2:$AB$6,3,FALSE))),'STB Models Tier 4'!I30&lt;2), 'STB Models Tier 4'!I30*$I$2,"")</f>
        <v/>
      </c>
      <c r="J30" s="16" t="str">
        <f>IF(AND(NOT(ISBLANK('STB Models Tier 4'!J30)),NOT(ISBLANK(VLOOKUP($F30,'Tier 4 Allowances'!$A$2:$AB$6,4,FALSE))),'STB Models Tier 4'!J30&lt;3), 'STB Models Tier 4'!J30*$J$2,"")</f>
        <v/>
      </c>
      <c r="K30" s="16" t="str">
        <f>IF(AND(NOT(ISBLANK('STB Models Tier 4'!K30)),NOT(ISBLANK(VLOOKUP($F30,'Tier 4 Allowances'!$A$2:$AB$6,5,FALSE))),'STB Models Tier 4'!K30&lt;2), 'STB Models Tier 4'!K30*$K$2,"")</f>
        <v/>
      </c>
      <c r="L30" s="16" t="str">
        <f>IF(AND(NOT(ISBLANK('STB Models Tier 4'!L30)),NOT(ISBLANK(VLOOKUP($F30,'Tier 4 Allowances'!$A$2:$AB$6,6,FALSE))),'STB Models Tier 4'!L30&lt;3), 'STB Models Tier 4'!L30*$L$2,"")</f>
        <v/>
      </c>
      <c r="M30" s="16" t="str">
        <f>IF(AND(NOT(ISBLANK('STB Models Tier 4'!M30)),OR(ISBLANK('STB Models Tier 4'!N30),'STB Models Tier 4'!N30=0),NOT(ISBLANK(VLOOKUP($F30,'Tier 4 Allowances'!$A$2:$AB$6,7,FALSE))),'STB Models Tier 4'!M30&lt;2), 'STB Models Tier 4'!M30*$M$2,"")</f>
        <v/>
      </c>
      <c r="N30" s="16" t="str">
        <f>IF(AND(NOT(ISBLANK('STB Models Tier 4'!N30)),NOT(ISBLANK(VLOOKUP($F30,'Tier 4 Allowances'!$A$2:$AB$6,8,FALSE))),'STB Models Tier 4'!N30&lt;2), 'STB Models Tier 4'!N30*$N$2,"")</f>
        <v/>
      </c>
      <c r="O30" s="16" t="str">
        <f>IF(AND(NOT(ISBLANK('STB Models Tier 4'!O30)),NOT(ISBLANK(VLOOKUP($F30,'Tier 4 Allowances'!$A$2:$AB$6,9,FALSE))),'STB Models Tier 4'!O30&lt;7), 'STB Models Tier 4'!O30*$O$2,"")</f>
        <v/>
      </c>
      <c r="P30" s="16" t="str">
        <f>IF(AND(NOT(ISBLANK('STB Models Tier 4'!P30)),OR(ISBLANK('STB Models Tier 4'!S30),'STB Models Tier 4'!S30=0),NOT(ISBLANK(VLOOKUP($F30,'Tier 4 Allowances'!$A$2:$AB$6,10,FALSE))),'STB Models Tier 4'!P30&lt;2), 'STB Models Tier 4'!P30*$P$2,"")</f>
        <v/>
      </c>
      <c r="Q30" s="16" t="str">
        <f>IF(AND(NOT(ISBLANK('STB Models Tier 4'!Q30)),NOT(ISBLANK(VLOOKUP($F30,'Tier 4 Allowances'!$A$2:$AB$6,11,FALSE))),'STB Models Tier 4'!Q30&lt;2), 'STB Models Tier 4'!Q30*$Q$2,"")</f>
        <v/>
      </c>
      <c r="R30" s="16" t="str">
        <f>IF(AND(NOT(ISBLANK('STB Models Tier 4'!R30)),OR(ISBLANK('STB Models Tier 4'!S30),'STB Models Tier 4'!S30=0),NOT(ISBLANK(VLOOKUP($F30,'Tier 4 Allowances'!$A$2:$AB$6,12,FALSE))),'STB Models Tier 4'!R30&lt;2), 'STB Models Tier 4'!R30*$R$2,"")</f>
        <v/>
      </c>
      <c r="S30" s="16" t="str">
        <f>IF(AND(NOT(ISBLANK('STB Models Tier 4'!S30)),NOT(ISBLANK(VLOOKUP($F30,'Tier 4 Allowances'!$A$2:$AB$6,13,FALSE))),'STB Models Tier 4'!S30&lt;2), 'STB Models Tier 4'!S30*$S$2,"")</f>
        <v/>
      </c>
      <c r="T30" s="16" t="str">
        <f>IF(AND(NOT(ISBLANK('STB Models Tier 4'!T30)),NOT(ISBLANK(VLOOKUP($F30,'Tier 4 Allowances'!$A$2:$AB$6,14,FALSE))),'STB Models Tier 4'!T30&lt;2), 'STB Models Tier 4'!T30*$T$2,"")</f>
        <v/>
      </c>
      <c r="U30" s="16" t="str">
        <f>IF(AND(NOT(ISBLANK('STB Models Tier 4'!U30)),NOT(ISBLANK(VLOOKUP($F30,'Tier 4 Allowances'!$A$2:$AB$6,15,FALSE))),'STB Models Tier 4'!U30&lt;3), 'STB Models Tier 4'!U30*$U$2,"")</f>
        <v/>
      </c>
      <c r="V30" s="16" t="str">
        <f>IF(AND(NOT(ISBLANK('STB Models Tier 4'!V30)),NOT(ISBLANK(VLOOKUP($F30,'Tier 4 Allowances'!$A$2:$AB$6,16,FALSE))),'STB Models Tier 4'!V30&lt;2), 'STB Models Tier 4'!V30*$V$2,"")</f>
        <v/>
      </c>
      <c r="W30" s="16" t="str">
        <f>IF(AND(NOT(ISBLANK('STB Models Tier 4'!W30)),NOT(ISBLANK(VLOOKUP($F30,'Tier 4 Allowances'!$A$2:$AB$6,17,FALSE))),'STB Models Tier 4'!W30&lt;6), 'STB Models Tier 4'!W30*$W$2,"")</f>
        <v/>
      </c>
      <c r="X30" s="16" t="str">
        <f>IF(AND(NOT(ISBLANK('STB Models Tier 4'!X30)),NOT(ISBLANK(VLOOKUP($F30,'Tier 4 Allowances'!$A$2:$AB$6,18,FALSE))),'STB Models Tier 4'!X30&lt;3), 'STB Models Tier 4'!X30*$X$2,"")</f>
        <v/>
      </c>
      <c r="Y30" s="16" t="str">
        <f>IF(AND(NOT(ISBLANK('STB Models Tier 4'!Y30)),NOT(ISBLANK(VLOOKUP($F30,'Tier 4 Allowances'!$A$2:$AB$6,19,FALSE))),'STB Models Tier 4'!Y30&lt;3), 'STB Models Tier 4'!Y30*$Y$2,"")</f>
        <v/>
      </c>
      <c r="Z30" s="16" t="str">
        <f>IF(AND(NOT(ISBLANK('STB Models Tier 4'!Z30)),NOT(ISBLANK(VLOOKUP($F30,'Tier 4 Allowances'!$A$2:$AB$6,20,FALSE))),'STB Models Tier 4'!Z30&lt;11), 'STB Models Tier 4'!Z30*$Z$2,"")</f>
        <v/>
      </c>
      <c r="AA30" s="16" t="str">
        <f>IF(AND(NOT(ISBLANK('STB Models Tier 4'!AA30)),NOT(ISBLANK(VLOOKUP($F30,'Tier 4 Allowances'!$A$2:$AB$6,21,FALSE))),'STB Models Tier 4'!AA30&lt;3), 'STB Models Tier 4'!AA30*$AA$2,"")</f>
        <v/>
      </c>
      <c r="AB30" s="16" t="str">
        <f>IF(AND(NOT(ISBLANK('STB Models Tier 4'!AB30)),NOT(ISBLANK(VLOOKUP($F30,'Tier 4 Allowances'!$A$2:$AB$6,22,FALSE))),'STB Models Tier 4'!AB30&lt;3), 'STB Models Tier 4'!AB30*$AB$2,"")</f>
        <v/>
      </c>
      <c r="AC30" s="16" t="str">
        <f>IF(AND(NOT(ISBLANK('STB Models Tier 4'!AC30)),NOT(ISBLANK(VLOOKUP($F30,'Tier 4 Allowances'!$A$2:$AB$6,23,FALSE))),'STB Models Tier 4'!AC30&lt;11), 'STB Models Tier 4'!AC30*$AC$2,"")</f>
        <v/>
      </c>
      <c r="AD30" s="16" t="str">
        <f>IF(AND(NOT(ISBLANK('STB Models Tier 4'!AD30)),NOT(ISBLANK(VLOOKUP($F30,'Tier 4 Allowances'!$A$2:$AB$6,24,FALSE))),'STB Models Tier 4'!AD30&lt;2), 'STB Models Tier 4'!AD30*$AD$2,"")</f>
        <v/>
      </c>
      <c r="AE30" s="16" t="str">
        <f>IF(AND(NOT(ISBLANK('STB Models Tier 4'!AE30)),NOT(ISBLANK(VLOOKUP($F30,'Tier 4 Allowances'!$A$2:$AB$6,25,FALSE))),'STB Models Tier 4'!AE30&lt;2,OR(ISBLANK('STB Models Tier 4'!AD30),'STB Models Tier 4'!AD30=0),OR(ISBLANK('STB Models Tier 4'!$O30),'STB Models Tier 4'!$O30=0)), 'STB Models Tier 4'!AE30*$AE$2,"")</f>
        <v/>
      </c>
      <c r="AF30" s="16" t="str">
        <f>IF(AND(NOT(ISBLANK('STB Models Tier 4'!AF30)),NOT(ISBLANK(VLOOKUP($F30,'Tier 4 Allowances'!$A$2:$AB$6,26,FALSE))),'STB Models Tier 4'!AF30&lt;2), 'STB Models Tier 4'!AF30*$AF$2,"")</f>
        <v/>
      </c>
      <c r="AG30" s="16" t="str">
        <f>IF(AND(NOT(ISBLANK('STB Models Tier 4'!AG30)),NOT(ISBLANK(VLOOKUP($F30,'Tier 4 Allowances'!$A$2:$AB$6,27,FALSE))),'STB Models Tier 4'!AG30&lt;2), 'STB Models Tier 4'!AG30*$AG$2,"")</f>
        <v/>
      </c>
      <c r="AH30" s="16" t="str">
        <f>IF(AND(NOT(ISBLANK('STB Models Tier 4'!AH30)),NOT(ISBLANK(VLOOKUP($F30,'Tier 4 Allowances'!$A$2:$AB$6,28,FALSE))),'STB Models Tier 4'!AH30&lt;2), 'STB Models Tier 4'!AH30*$AH$2,"")</f>
        <v/>
      </c>
      <c r="AI30" s="37" t="str">
        <f>IF(ISBLANK('STB Models Tier 4'!AI30),"",'STB Models Tier 4'!AI30)</f>
        <v/>
      </c>
      <c r="AJ30" s="37">
        <f>IF(AND('STB Models Tier 4'!AS30="Yes",P30=$P$2,NOT(Q30=$Q$2)),-10,0)</f>
        <v>0</v>
      </c>
      <c r="AK30" s="37">
        <f>IF(AND('STB Models Tier 4'!AS30="Yes",AF30=$AF$2),-5,0)</f>
        <v>0</v>
      </c>
      <c r="AL30" s="17" t="str">
        <f>IF(ISBLANK('STB Models Tier 4'!AJ30),"",'STB Models Tier 4'!AJ30)</f>
        <v/>
      </c>
      <c r="AM30" s="17" t="str">
        <f>IF(ISBLANK('STB Models Tier 4'!AK30),"",'STB Models Tier 4'!AK30)</f>
        <v/>
      </c>
      <c r="AN30" s="17" t="str">
        <f>IF(ISBLANK('STB Models Tier 4'!AL30),"",'STB Models Tier 4'!AL30)</f>
        <v/>
      </c>
      <c r="AO30" s="17" t="str">
        <f>IF(ISBLANK('STB Models Tier 4'!AM30),"",'STB Models Tier 4'!AM30)</f>
        <v/>
      </c>
      <c r="AP30" s="17" t="str">
        <f>IF(ISBLANK('STB Models Tier 4'!AN30),"",'STB Models Tier 4'!AN30)</f>
        <v/>
      </c>
      <c r="AQ30" s="17" t="str">
        <f>IF(ISBLANK('STB Models Tier 4'!F30),"",IF(ISBLANK('STB Models Tier 4'!G30), 14, 7-(4-$G30)/2))</f>
        <v/>
      </c>
      <c r="AR30" s="17" t="str">
        <f>IF(ISBLANK('STB Models Tier 4'!F30),"",IF(ISBLANK('STB Models Tier 4'!H30),10,(10-H30)))</f>
        <v/>
      </c>
      <c r="AS30" s="17" t="str">
        <f>IF(ISBLANK('STB Models Tier 4'!F30),"",IF(ISBLANK('STB Models Tier 4'!G30),0,7+(4-G30)/2))</f>
        <v/>
      </c>
      <c r="AT30" s="17" t="str">
        <f>IF(ISBLANK('STB Models Tier 4'!F30),"",'STB Models Tier 4'!H30)</f>
        <v/>
      </c>
      <c r="AU30" s="17" t="str">
        <f>IF(ISBLANK('STB Models Tier 4'!F30),"",(IF(OR(AND(NOT(ISBLANK('STB Models Tier 4'!G30)),ISBLANK('STB Models Tier 4'!AL30)),AND(NOT(ISBLANK('STB Models Tier 4'!H30)),ISBLANK('STB Models Tier 4'!AM30)),ISBLANK('STB Models Tier 4'!AK30)),"Incomplete",0.365*('STB Models Tier 4'!AJ30*AQ30+'STB Models Tier 4'!AK30*AR30+'STB Models Tier 4'!AL30*AS30+'STB Models Tier 4'!AM30*AT30))))</f>
        <v/>
      </c>
      <c r="AV30" s="16" t="str">
        <f>IF(ISBLANK('STB Models Tier 4'!F30),"",VLOOKUP(F30,'Tier 4 Allowances'!$A$2:$B$6,2,FALSE)+SUM($I30:$AH30)+AJ30+AK30)</f>
        <v/>
      </c>
      <c r="AW30" s="37" t="str">
        <f>IF(ISBLANK('STB Models Tier 4'!F30),"",AV30+'STB Models Tier 4'!AI30)</f>
        <v/>
      </c>
      <c r="AX30" s="37" t="str">
        <f>IF(ISBLANK('STB Models Tier 4'!AN30),"",IF('STB Models Tier 4'!AN30&gt;'Tier 4 Calculations'!AW30,"No","Yes"))</f>
        <v/>
      </c>
      <c r="AY30" s="51" t="str">
        <f>IF(ISBLANK('STB Models Tier 4'!AS30),"",'STB Models Tier 4'!AS30)</f>
        <v/>
      </c>
    </row>
    <row r="31" spans="1:51" ht="16" x14ac:dyDescent="0.2">
      <c r="A31" s="16" t="str">
        <f>IF(ISBLANK('STB Models Tier 4'!A31),"",'STB Models Tier 4'!A31)</f>
        <v/>
      </c>
      <c r="B31" s="16" t="str">
        <f>IF(ISBLANK('STB Models Tier 4'!B31),"",'STB Models Tier 4'!B31)</f>
        <v/>
      </c>
      <c r="C31" s="16" t="str">
        <f>IF(ISBLANK('STB Models Tier 4'!C31),"",'STB Models Tier 4'!C31)</f>
        <v/>
      </c>
      <c r="D31" s="16" t="str">
        <f>IF(ISBLANK('STB Models Tier 4'!D31),"",'STB Models Tier 4'!D31)</f>
        <v/>
      </c>
      <c r="E31" s="16" t="str">
        <f>IF(ISBLANK('STB Models Tier 4'!E31),"",'STB Models Tier 4'!E31)</f>
        <v/>
      </c>
      <c r="F31" s="16" t="str">
        <f>IF(ISBLANK('STB Models Tier 4'!F31),"",'STB Models Tier 4'!F31)</f>
        <v/>
      </c>
      <c r="G31" s="16" t="str">
        <f>IF(ISBLANK('STB Models Tier 4'!G31),"",'STB Models Tier 4'!G31)</f>
        <v/>
      </c>
      <c r="H31" s="16" t="str">
        <f>IF(ISBLANK('STB Models Tier 4'!H31),"",'STB Models Tier 4'!H31)</f>
        <v/>
      </c>
      <c r="I31" s="16" t="str">
        <f>IF(AND(NOT(ISBLANK('STB Models Tier 4'!I31)),NOT(ISBLANK(VLOOKUP($F31,'Tier 4 Allowances'!$A$2:$AB$6,3,FALSE))),'STB Models Tier 4'!I31&lt;2), 'STB Models Tier 4'!I31*$I$2,"")</f>
        <v/>
      </c>
      <c r="J31" s="16" t="str">
        <f>IF(AND(NOT(ISBLANK('STB Models Tier 4'!J31)),NOT(ISBLANK(VLOOKUP($F31,'Tier 4 Allowances'!$A$2:$AB$6,4,FALSE))),'STB Models Tier 4'!J31&lt;3), 'STB Models Tier 4'!J31*$J$2,"")</f>
        <v/>
      </c>
      <c r="K31" s="16" t="str">
        <f>IF(AND(NOT(ISBLANK('STB Models Tier 4'!K31)),NOT(ISBLANK(VLOOKUP($F31,'Tier 4 Allowances'!$A$2:$AB$6,5,FALSE))),'STB Models Tier 4'!K31&lt;2), 'STB Models Tier 4'!K31*$K$2,"")</f>
        <v/>
      </c>
      <c r="L31" s="16" t="str">
        <f>IF(AND(NOT(ISBLANK('STB Models Tier 4'!L31)),NOT(ISBLANK(VLOOKUP($F31,'Tier 4 Allowances'!$A$2:$AB$6,6,FALSE))),'STB Models Tier 4'!L31&lt;3), 'STB Models Tier 4'!L31*$L$2,"")</f>
        <v/>
      </c>
      <c r="M31" s="16" t="str">
        <f>IF(AND(NOT(ISBLANK('STB Models Tier 4'!M31)),OR(ISBLANK('STB Models Tier 4'!N31),'STB Models Tier 4'!N31=0),NOT(ISBLANK(VLOOKUP($F31,'Tier 4 Allowances'!$A$2:$AB$6,7,FALSE))),'STB Models Tier 4'!M31&lt;2), 'STB Models Tier 4'!M31*$M$2,"")</f>
        <v/>
      </c>
      <c r="N31" s="16" t="str">
        <f>IF(AND(NOT(ISBLANK('STB Models Tier 4'!N31)),NOT(ISBLANK(VLOOKUP($F31,'Tier 4 Allowances'!$A$2:$AB$6,8,FALSE))),'STB Models Tier 4'!N31&lt;2), 'STB Models Tier 4'!N31*$N$2,"")</f>
        <v/>
      </c>
      <c r="O31" s="16" t="str">
        <f>IF(AND(NOT(ISBLANK('STB Models Tier 4'!O31)),NOT(ISBLANK(VLOOKUP($F31,'Tier 4 Allowances'!$A$2:$AB$6,9,FALSE))),'STB Models Tier 4'!O31&lt;7), 'STB Models Tier 4'!O31*$O$2,"")</f>
        <v/>
      </c>
      <c r="P31" s="16" t="str">
        <f>IF(AND(NOT(ISBLANK('STB Models Tier 4'!P31)),OR(ISBLANK('STB Models Tier 4'!S31),'STB Models Tier 4'!S31=0),NOT(ISBLANK(VLOOKUP($F31,'Tier 4 Allowances'!$A$2:$AB$6,10,FALSE))),'STB Models Tier 4'!P31&lt;2), 'STB Models Tier 4'!P31*$P$2,"")</f>
        <v/>
      </c>
      <c r="Q31" s="16" t="str">
        <f>IF(AND(NOT(ISBLANK('STB Models Tier 4'!Q31)),NOT(ISBLANK(VLOOKUP($F31,'Tier 4 Allowances'!$A$2:$AB$6,11,FALSE))),'STB Models Tier 4'!Q31&lt;2), 'STB Models Tier 4'!Q31*$Q$2,"")</f>
        <v/>
      </c>
      <c r="R31" s="16" t="str">
        <f>IF(AND(NOT(ISBLANK('STB Models Tier 4'!R31)),OR(ISBLANK('STB Models Tier 4'!S31),'STB Models Tier 4'!S31=0),NOT(ISBLANK(VLOOKUP($F31,'Tier 4 Allowances'!$A$2:$AB$6,12,FALSE))),'STB Models Tier 4'!R31&lt;2), 'STB Models Tier 4'!R31*$R$2,"")</f>
        <v/>
      </c>
      <c r="S31" s="16" t="str">
        <f>IF(AND(NOT(ISBLANK('STB Models Tier 4'!S31)),NOT(ISBLANK(VLOOKUP($F31,'Tier 4 Allowances'!$A$2:$AB$6,13,FALSE))),'STB Models Tier 4'!S31&lt;2), 'STB Models Tier 4'!S31*$S$2,"")</f>
        <v/>
      </c>
      <c r="T31" s="16" t="str">
        <f>IF(AND(NOT(ISBLANK('STB Models Tier 4'!T31)),NOT(ISBLANK(VLOOKUP($F31,'Tier 4 Allowances'!$A$2:$AB$6,14,FALSE))),'STB Models Tier 4'!T31&lt;2), 'STB Models Tier 4'!T31*$T$2,"")</f>
        <v/>
      </c>
      <c r="U31" s="16" t="str">
        <f>IF(AND(NOT(ISBLANK('STB Models Tier 4'!U31)),NOT(ISBLANK(VLOOKUP($F31,'Tier 4 Allowances'!$A$2:$AB$6,15,FALSE))),'STB Models Tier 4'!U31&lt;3), 'STB Models Tier 4'!U31*$U$2,"")</f>
        <v/>
      </c>
      <c r="V31" s="16" t="str">
        <f>IF(AND(NOT(ISBLANK('STB Models Tier 4'!V31)),NOT(ISBLANK(VLOOKUP($F31,'Tier 4 Allowances'!$A$2:$AB$6,16,FALSE))),'STB Models Tier 4'!V31&lt;2), 'STB Models Tier 4'!V31*$V$2,"")</f>
        <v/>
      </c>
      <c r="W31" s="16" t="str">
        <f>IF(AND(NOT(ISBLANK('STB Models Tier 4'!W31)),NOT(ISBLANK(VLOOKUP($F31,'Tier 4 Allowances'!$A$2:$AB$6,17,FALSE))),'STB Models Tier 4'!W31&lt;6), 'STB Models Tier 4'!W31*$W$2,"")</f>
        <v/>
      </c>
      <c r="X31" s="16" t="str">
        <f>IF(AND(NOT(ISBLANK('STB Models Tier 4'!X31)),NOT(ISBLANK(VLOOKUP($F31,'Tier 4 Allowances'!$A$2:$AB$6,18,FALSE))),'STB Models Tier 4'!X31&lt;3), 'STB Models Tier 4'!X31*$X$2,"")</f>
        <v/>
      </c>
      <c r="Y31" s="16" t="str">
        <f>IF(AND(NOT(ISBLANK('STB Models Tier 4'!Y31)),NOT(ISBLANK(VLOOKUP($F31,'Tier 4 Allowances'!$A$2:$AB$6,19,FALSE))),'STB Models Tier 4'!Y31&lt;3), 'STB Models Tier 4'!Y31*$Y$2,"")</f>
        <v/>
      </c>
      <c r="Z31" s="16" t="str">
        <f>IF(AND(NOT(ISBLANK('STB Models Tier 4'!Z31)),NOT(ISBLANK(VLOOKUP($F31,'Tier 4 Allowances'!$A$2:$AB$6,20,FALSE))),'STB Models Tier 4'!Z31&lt;11), 'STB Models Tier 4'!Z31*$Z$2,"")</f>
        <v/>
      </c>
      <c r="AA31" s="16" t="str">
        <f>IF(AND(NOT(ISBLANK('STB Models Tier 4'!AA31)),NOT(ISBLANK(VLOOKUP($F31,'Tier 4 Allowances'!$A$2:$AB$6,21,FALSE))),'STB Models Tier 4'!AA31&lt;3), 'STB Models Tier 4'!AA31*$AA$2,"")</f>
        <v/>
      </c>
      <c r="AB31" s="16" t="str">
        <f>IF(AND(NOT(ISBLANK('STB Models Tier 4'!AB31)),NOT(ISBLANK(VLOOKUP($F31,'Tier 4 Allowances'!$A$2:$AB$6,22,FALSE))),'STB Models Tier 4'!AB31&lt;3), 'STB Models Tier 4'!AB31*$AB$2,"")</f>
        <v/>
      </c>
      <c r="AC31" s="16" t="str">
        <f>IF(AND(NOT(ISBLANK('STB Models Tier 4'!AC31)),NOT(ISBLANK(VLOOKUP($F31,'Tier 4 Allowances'!$A$2:$AB$6,23,FALSE))),'STB Models Tier 4'!AC31&lt;11), 'STB Models Tier 4'!AC31*$AC$2,"")</f>
        <v/>
      </c>
      <c r="AD31" s="16" t="str">
        <f>IF(AND(NOT(ISBLANK('STB Models Tier 4'!AD31)),NOT(ISBLANK(VLOOKUP($F31,'Tier 4 Allowances'!$A$2:$AB$6,24,FALSE))),'STB Models Tier 4'!AD31&lt;2), 'STB Models Tier 4'!AD31*$AD$2,"")</f>
        <v/>
      </c>
      <c r="AE31" s="16" t="str">
        <f>IF(AND(NOT(ISBLANK('STB Models Tier 4'!AE31)),NOT(ISBLANK(VLOOKUP($F31,'Tier 4 Allowances'!$A$2:$AB$6,25,FALSE))),'STB Models Tier 4'!AE31&lt;2,OR(ISBLANK('STB Models Tier 4'!AD31),'STB Models Tier 4'!AD31=0),OR(ISBLANK('STB Models Tier 4'!$O31),'STB Models Tier 4'!$O31=0)), 'STB Models Tier 4'!AE31*$AE$2,"")</f>
        <v/>
      </c>
      <c r="AF31" s="16" t="str">
        <f>IF(AND(NOT(ISBLANK('STB Models Tier 4'!AF31)),NOT(ISBLANK(VLOOKUP($F31,'Tier 4 Allowances'!$A$2:$AB$6,26,FALSE))),'STB Models Tier 4'!AF31&lt;2), 'STB Models Tier 4'!AF31*$AF$2,"")</f>
        <v/>
      </c>
      <c r="AG31" s="16" t="str">
        <f>IF(AND(NOT(ISBLANK('STB Models Tier 4'!AG31)),NOT(ISBLANK(VLOOKUP($F31,'Tier 4 Allowances'!$A$2:$AB$6,27,FALSE))),'STB Models Tier 4'!AG31&lt;2), 'STB Models Tier 4'!AG31*$AG$2,"")</f>
        <v/>
      </c>
      <c r="AH31" s="16" t="str">
        <f>IF(AND(NOT(ISBLANK('STB Models Tier 4'!AH31)),NOT(ISBLANK(VLOOKUP($F31,'Tier 4 Allowances'!$A$2:$AB$6,28,FALSE))),'STB Models Tier 4'!AH31&lt;2), 'STB Models Tier 4'!AH31*$AH$2,"")</f>
        <v/>
      </c>
      <c r="AI31" s="37" t="str">
        <f>IF(ISBLANK('STB Models Tier 4'!AI31),"",'STB Models Tier 4'!AI31)</f>
        <v/>
      </c>
      <c r="AJ31" s="37">
        <f>IF(AND('STB Models Tier 4'!AS31="Yes",P31=$P$2,NOT(Q31=$Q$2)),-10,0)</f>
        <v>0</v>
      </c>
      <c r="AK31" s="37">
        <f>IF(AND('STB Models Tier 4'!AS31="Yes",AF31=$AF$2),-5,0)</f>
        <v>0</v>
      </c>
      <c r="AL31" s="17" t="str">
        <f>IF(ISBLANK('STB Models Tier 4'!AJ31),"",'STB Models Tier 4'!AJ31)</f>
        <v/>
      </c>
      <c r="AM31" s="17" t="str">
        <f>IF(ISBLANK('STB Models Tier 4'!AK31),"",'STB Models Tier 4'!AK31)</f>
        <v/>
      </c>
      <c r="AN31" s="17" t="str">
        <f>IF(ISBLANK('STB Models Tier 4'!AL31),"",'STB Models Tier 4'!AL31)</f>
        <v/>
      </c>
      <c r="AO31" s="17" t="str">
        <f>IF(ISBLANK('STB Models Tier 4'!AM31),"",'STB Models Tier 4'!AM31)</f>
        <v/>
      </c>
      <c r="AP31" s="17" t="str">
        <f>IF(ISBLANK('STB Models Tier 4'!AN31),"",'STB Models Tier 4'!AN31)</f>
        <v/>
      </c>
      <c r="AQ31" s="17" t="str">
        <f>IF(ISBLANK('STB Models Tier 4'!F31),"",IF(ISBLANK('STB Models Tier 4'!G31), 14, 7-(4-$G31)/2))</f>
        <v/>
      </c>
      <c r="AR31" s="17" t="str">
        <f>IF(ISBLANK('STB Models Tier 4'!F31),"",IF(ISBLANK('STB Models Tier 4'!H31),10,(10-H31)))</f>
        <v/>
      </c>
      <c r="AS31" s="17" t="str">
        <f>IF(ISBLANK('STB Models Tier 4'!F31),"",IF(ISBLANK('STB Models Tier 4'!G31),0,7+(4-G31)/2))</f>
        <v/>
      </c>
      <c r="AT31" s="17" t="str">
        <f>IF(ISBLANK('STB Models Tier 4'!F31),"",'STB Models Tier 4'!H31)</f>
        <v/>
      </c>
      <c r="AU31" s="17" t="str">
        <f>IF(ISBLANK('STB Models Tier 4'!F31),"",(IF(OR(AND(NOT(ISBLANK('STB Models Tier 4'!G31)),ISBLANK('STB Models Tier 4'!AL31)),AND(NOT(ISBLANK('STB Models Tier 4'!H31)),ISBLANK('STB Models Tier 4'!AM31)),ISBLANK('STB Models Tier 4'!AK31)),"Incomplete",0.365*('STB Models Tier 4'!AJ31*AQ31+'STB Models Tier 4'!AK31*AR31+'STB Models Tier 4'!AL31*AS31+'STB Models Tier 4'!AM31*AT31))))</f>
        <v/>
      </c>
      <c r="AV31" s="16" t="str">
        <f>IF(ISBLANK('STB Models Tier 4'!F31),"",VLOOKUP(F31,'Tier 4 Allowances'!$A$2:$B$6,2,FALSE)+SUM($I31:$AH31)+AJ31+AK31)</f>
        <v/>
      </c>
      <c r="AW31" s="37" t="str">
        <f>IF(ISBLANK('STB Models Tier 4'!F31),"",AV31+'STB Models Tier 4'!AI31)</f>
        <v/>
      </c>
      <c r="AX31" s="37" t="str">
        <f>IF(ISBLANK('STB Models Tier 4'!AN31),"",IF('STB Models Tier 4'!AN31&gt;'Tier 4 Calculations'!AW31,"No","Yes"))</f>
        <v/>
      </c>
      <c r="AY31" s="51" t="str">
        <f>IF(ISBLANK('STB Models Tier 4'!AS31),"",'STB Models Tier 4'!AS31)</f>
        <v/>
      </c>
    </row>
    <row r="32" spans="1:51" ht="16" x14ac:dyDescent="0.2">
      <c r="A32" s="16" t="str">
        <f>IF(ISBLANK('STB Models Tier 4'!A32),"",'STB Models Tier 4'!A32)</f>
        <v/>
      </c>
      <c r="B32" s="16" t="str">
        <f>IF(ISBLANK('STB Models Tier 4'!B32),"",'STB Models Tier 4'!B32)</f>
        <v/>
      </c>
      <c r="C32" s="16" t="str">
        <f>IF(ISBLANK('STB Models Tier 4'!C32),"",'STB Models Tier 4'!C32)</f>
        <v/>
      </c>
      <c r="D32" s="16" t="str">
        <f>IF(ISBLANK('STB Models Tier 4'!D32),"",'STB Models Tier 4'!D32)</f>
        <v/>
      </c>
      <c r="E32" s="16" t="str">
        <f>IF(ISBLANK('STB Models Tier 4'!E32),"",'STB Models Tier 4'!E32)</f>
        <v/>
      </c>
      <c r="F32" s="16" t="str">
        <f>IF(ISBLANK('STB Models Tier 4'!F32),"",'STB Models Tier 4'!F32)</f>
        <v/>
      </c>
      <c r="G32" s="16" t="str">
        <f>IF(ISBLANK('STB Models Tier 4'!G32),"",'STB Models Tier 4'!G32)</f>
        <v/>
      </c>
      <c r="H32" s="16" t="str">
        <f>IF(ISBLANK('STB Models Tier 4'!H32),"",'STB Models Tier 4'!H32)</f>
        <v/>
      </c>
      <c r="I32" s="16" t="str">
        <f>IF(AND(NOT(ISBLANK('STB Models Tier 4'!I32)),NOT(ISBLANK(VLOOKUP($F32,'Tier 4 Allowances'!$A$2:$AB$6,3,FALSE))),'STB Models Tier 4'!I32&lt;2), 'STB Models Tier 4'!I32*$I$2,"")</f>
        <v/>
      </c>
      <c r="J32" s="16" t="str">
        <f>IF(AND(NOT(ISBLANK('STB Models Tier 4'!J32)),NOT(ISBLANK(VLOOKUP($F32,'Tier 4 Allowances'!$A$2:$AB$6,4,FALSE))),'STB Models Tier 4'!J32&lt;3), 'STB Models Tier 4'!J32*$J$2,"")</f>
        <v/>
      </c>
      <c r="K32" s="16" t="str">
        <f>IF(AND(NOT(ISBLANK('STB Models Tier 4'!K32)),NOT(ISBLANK(VLOOKUP($F32,'Tier 4 Allowances'!$A$2:$AB$6,5,FALSE))),'STB Models Tier 4'!K32&lt;2), 'STB Models Tier 4'!K32*$K$2,"")</f>
        <v/>
      </c>
      <c r="L32" s="16" t="str">
        <f>IF(AND(NOT(ISBLANK('STB Models Tier 4'!L32)),NOT(ISBLANK(VLOOKUP($F32,'Tier 4 Allowances'!$A$2:$AB$6,6,FALSE))),'STB Models Tier 4'!L32&lt;3), 'STB Models Tier 4'!L32*$L$2,"")</f>
        <v/>
      </c>
      <c r="M32" s="16" t="str">
        <f>IF(AND(NOT(ISBLANK('STB Models Tier 4'!M32)),OR(ISBLANK('STB Models Tier 4'!N32),'STB Models Tier 4'!N32=0),NOT(ISBLANK(VLOOKUP($F32,'Tier 4 Allowances'!$A$2:$AB$6,7,FALSE))),'STB Models Tier 4'!M32&lt;2), 'STB Models Tier 4'!M32*$M$2,"")</f>
        <v/>
      </c>
      <c r="N32" s="16" t="str">
        <f>IF(AND(NOT(ISBLANK('STB Models Tier 4'!N32)),NOT(ISBLANK(VLOOKUP($F32,'Tier 4 Allowances'!$A$2:$AB$6,8,FALSE))),'STB Models Tier 4'!N32&lt;2), 'STB Models Tier 4'!N32*$N$2,"")</f>
        <v/>
      </c>
      <c r="O32" s="16" t="str">
        <f>IF(AND(NOT(ISBLANK('STB Models Tier 4'!O32)),NOT(ISBLANK(VLOOKUP($F32,'Tier 4 Allowances'!$A$2:$AB$6,9,FALSE))),'STB Models Tier 4'!O32&lt;7), 'STB Models Tier 4'!O32*$O$2,"")</f>
        <v/>
      </c>
      <c r="P32" s="16" t="str">
        <f>IF(AND(NOT(ISBLANK('STB Models Tier 4'!P32)),OR(ISBLANK('STB Models Tier 4'!S32),'STB Models Tier 4'!S32=0),NOT(ISBLANK(VLOOKUP($F32,'Tier 4 Allowances'!$A$2:$AB$6,10,FALSE))),'STB Models Tier 4'!P32&lt;2), 'STB Models Tier 4'!P32*$P$2,"")</f>
        <v/>
      </c>
      <c r="Q32" s="16" t="str">
        <f>IF(AND(NOT(ISBLANK('STB Models Tier 4'!Q32)),NOT(ISBLANK(VLOOKUP($F32,'Tier 4 Allowances'!$A$2:$AB$6,11,FALSE))),'STB Models Tier 4'!Q32&lt;2), 'STB Models Tier 4'!Q32*$Q$2,"")</f>
        <v/>
      </c>
      <c r="R32" s="16" t="str">
        <f>IF(AND(NOT(ISBLANK('STB Models Tier 4'!R32)),OR(ISBLANK('STB Models Tier 4'!S32),'STB Models Tier 4'!S32=0),NOT(ISBLANK(VLOOKUP($F32,'Tier 4 Allowances'!$A$2:$AB$6,12,FALSE))),'STB Models Tier 4'!R32&lt;2), 'STB Models Tier 4'!R32*$R$2,"")</f>
        <v/>
      </c>
      <c r="S32" s="16" t="str">
        <f>IF(AND(NOT(ISBLANK('STB Models Tier 4'!S32)),NOT(ISBLANK(VLOOKUP($F32,'Tier 4 Allowances'!$A$2:$AB$6,13,FALSE))),'STB Models Tier 4'!S32&lt;2), 'STB Models Tier 4'!S32*$S$2,"")</f>
        <v/>
      </c>
      <c r="T32" s="16" t="str">
        <f>IF(AND(NOT(ISBLANK('STB Models Tier 4'!T32)),NOT(ISBLANK(VLOOKUP($F32,'Tier 4 Allowances'!$A$2:$AB$6,14,FALSE))),'STB Models Tier 4'!T32&lt;2), 'STB Models Tier 4'!T32*$T$2,"")</f>
        <v/>
      </c>
      <c r="U32" s="16" t="str">
        <f>IF(AND(NOT(ISBLANK('STB Models Tier 4'!U32)),NOT(ISBLANK(VLOOKUP($F32,'Tier 4 Allowances'!$A$2:$AB$6,15,FALSE))),'STB Models Tier 4'!U32&lt;3), 'STB Models Tier 4'!U32*$U$2,"")</f>
        <v/>
      </c>
      <c r="V32" s="16" t="str">
        <f>IF(AND(NOT(ISBLANK('STB Models Tier 4'!V32)),NOT(ISBLANK(VLOOKUP($F32,'Tier 4 Allowances'!$A$2:$AB$6,16,FALSE))),'STB Models Tier 4'!V32&lt;2), 'STB Models Tier 4'!V32*$V$2,"")</f>
        <v/>
      </c>
      <c r="W32" s="16" t="str">
        <f>IF(AND(NOT(ISBLANK('STB Models Tier 4'!W32)),NOT(ISBLANK(VLOOKUP($F32,'Tier 4 Allowances'!$A$2:$AB$6,17,FALSE))),'STB Models Tier 4'!W32&lt;6), 'STB Models Tier 4'!W32*$W$2,"")</f>
        <v/>
      </c>
      <c r="X32" s="16" t="str">
        <f>IF(AND(NOT(ISBLANK('STB Models Tier 4'!X32)),NOT(ISBLANK(VLOOKUP($F32,'Tier 4 Allowances'!$A$2:$AB$6,18,FALSE))),'STB Models Tier 4'!X32&lt;3), 'STB Models Tier 4'!X32*$X$2,"")</f>
        <v/>
      </c>
      <c r="Y32" s="16" t="str">
        <f>IF(AND(NOT(ISBLANK('STB Models Tier 4'!Y32)),NOT(ISBLANK(VLOOKUP($F32,'Tier 4 Allowances'!$A$2:$AB$6,19,FALSE))),'STB Models Tier 4'!Y32&lt;3), 'STB Models Tier 4'!Y32*$Y$2,"")</f>
        <v/>
      </c>
      <c r="Z32" s="16" t="str">
        <f>IF(AND(NOT(ISBLANK('STB Models Tier 4'!Z32)),NOT(ISBLANK(VLOOKUP($F32,'Tier 4 Allowances'!$A$2:$AB$6,20,FALSE))),'STB Models Tier 4'!Z32&lt;11), 'STB Models Tier 4'!Z32*$Z$2,"")</f>
        <v/>
      </c>
      <c r="AA32" s="16" t="str">
        <f>IF(AND(NOT(ISBLANK('STB Models Tier 4'!AA32)),NOT(ISBLANK(VLOOKUP($F32,'Tier 4 Allowances'!$A$2:$AB$6,21,FALSE))),'STB Models Tier 4'!AA32&lt;3), 'STB Models Tier 4'!AA32*$AA$2,"")</f>
        <v/>
      </c>
      <c r="AB32" s="16" t="str">
        <f>IF(AND(NOT(ISBLANK('STB Models Tier 4'!AB32)),NOT(ISBLANK(VLOOKUP($F32,'Tier 4 Allowances'!$A$2:$AB$6,22,FALSE))),'STB Models Tier 4'!AB32&lt;3), 'STB Models Tier 4'!AB32*$AB$2,"")</f>
        <v/>
      </c>
      <c r="AC32" s="16" t="str">
        <f>IF(AND(NOT(ISBLANK('STB Models Tier 4'!AC32)),NOT(ISBLANK(VLOOKUP($F32,'Tier 4 Allowances'!$A$2:$AB$6,23,FALSE))),'STB Models Tier 4'!AC32&lt;11), 'STB Models Tier 4'!AC32*$AC$2,"")</f>
        <v/>
      </c>
      <c r="AD32" s="16" t="str">
        <f>IF(AND(NOT(ISBLANK('STB Models Tier 4'!AD32)),NOT(ISBLANK(VLOOKUP($F32,'Tier 4 Allowances'!$A$2:$AB$6,24,FALSE))),'STB Models Tier 4'!AD32&lt;2), 'STB Models Tier 4'!AD32*$AD$2,"")</f>
        <v/>
      </c>
      <c r="AE32" s="16" t="str">
        <f>IF(AND(NOT(ISBLANK('STB Models Tier 4'!AE32)),NOT(ISBLANK(VLOOKUP($F32,'Tier 4 Allowances'!$A$2:$AB$6,25,FALSE))),'STB Models Tier 4'!AE32&lt;2,OR(ISBLANK('STB Models Tier 4'!AD32),'STB Models Tier 4'!AD32=0),OR(ISBLANK('STB Models Tier 4'!$O32),'STB Models Tier 4'!$O32=0)), 'STB Models Tier 4'!AE32*$AE$2,"")</f>
        <v/>
      </c>
      <c r="AF32" s="16" t="str">
        <f>IF(AND(NOT(ISBLANK('STB Models Tier 4'!AF32)),NOT(ISBLANK(VLOOKUP($F32,'Tier 4 Allowances'!$A$2:$AB$6,26,FALSE))),'STB Models Tier 4'!AF32&lt;2), 'STB Models Tier 4'!AF32*$AF$2,"")</f>
        <v/>
      </c>
      <c r="AG32" s="16" t="str">
        <f>IF(AND(NOT(ISBLANK('STB Models Tier 4'!AG32)),NOT(ISBLANK(VLOOKUP($F32,'Tier 4 Allowances'!$A$2:$AB$6,27,FALSE))),'STB Models Tier 4'!AG32&lt;2), 'STB Models Tier 4'!AG32*$AG$2,"")</f>
        <v/>
      </c>
      <c r="AH32" s="16" t="str">
        <f>IF(AND(NOT(ISBLANK('STB Models Tier 4'!AH32)),NOT(ISBLANK(VLOOKUP($F32,'Tier 4 Allowances'!$A$2:$AB$6,28,FALSE))),'STB Models Tier 4'!AH32&lt;2), 'STB Models Tier 4'!AH32*$AH$2,"")</f>
        <v/>
      </c>
      <c r="AI32" s="37" t="str">
        <f>IF(ISBLANK('STB Models Tier 4'!AI32),"",'STB Models Tier 4'!AI32)</f>
        <v/>
      </c>
      <c r="AJ32" s="37">
        <f>IF(AND('STB Models Tier 4'!AS32="Yes",P32=$P$2,NOT(Q32=$Q$2)),-10,0)</f>
        <v>0</v>
      </c>
      <c r="AK32" s="37">
        <f>IF(AND('STB Models Tier 4'!AS32="Yes",AF32=$AF$2),-5,0)</f>
        <v>0</v>
      </c>
      <c r="AL32" s="17" t="str">
        <f>IF(ISBLANK('STB Models Tier 4'!AJ32),"",'STB Models Tier 4'!AJ32)</f>
        <v/>
      </c>
      <c r="AM32" s="17" t="str">
        <f>IF(ISBLANK('STB Models Tier 4'!AK32),"",'STB Models Tier 4'!AK32)</f>
        <v/>
      </c>
      <c r="AN32" s="17" t="str">
        <f>IF(ISBLANK('STB Models Tier 4'!AL32),"",'STB Models Tier 4'!AL32)</f>
        <v/>
      </c>
      <c r="AO32" s="17" t="str">
        <f>IF(ISBLANK('STB Models Tier 4'!AM32),"",'STB Models Tier 4'!AM32)</f>
        <v/>
      </c>
      <c r="AP32" s="17" t="str">
        <f>IF(ISBLANK('STB Models Tier 4'!AN32),"",'STB Models Tier 4'!AN32)</f>
        <v/>
      </c>
      <c r="AQ32" s="17" t="str">
        <f>IF(ISBLANK('STB Models Tier 4'!F32),"",IF(ISBLANK('STB Models Tier 4'!G32), 14, 7-(4-$G32)/2))</f>
        <v/>
      </c>
      <c r="AR32" s="17" t="str">
        <f>IF(ISBLANK('STB Models Tier 4'!F32),"",IF(ISBLANK('STB Models Tier 4'!H32),10,(10-H32)))</f>
        <v/>
      </c>
      <c r="AS32" s="17" t="str">
        <f>IF(ISBLANK('STB Models Tier 4'!F32),"",IF(ISBLANK('STB Models Tier 4'!G32),0,7+(4-G32)/2))</f>
        <v/>
      </c>
      <c r="AT32" s="17" t="str">
        <f>IF(ISBLANK('STB Models Tier 4'!F32),"",'STB Models Tier 4'!H32)</f>
        <v/>
      </c>
      <c r="AU32" s="17" t="str">
        <f>IF(ISBLANK('STB Models Tier 4'!F32),"",(IF(OR(AND(NOT(ISBLANK('STB Models Tier 4'!G32)),ISBLANK('STB Models Tier 4'!AL32)),AND(NOT(ISBLANK('STB Models Tier 4'!H32)),ISBLANK('STB Models Tier 4'!AM32)),ISBLANK('STB Models Tier 4'!AK32)),"Incomplete",0.365*('STB Models Tier 4'!AJ32*AQ32+'STB Models Tier 4'!AK32*AR32+'STB Models Tier 4'!AL32*AS32+'STB Models Tier 4'!AM32*AT32))))</f>
        <v/>
      </c>
      <c r="AV32" s="16" t="str">
        <f>IF(ISBLANK('STB Models Tier 4'!F32),"",VLOOKUP(F32,'Tier 4 Allowances'!$A$2:$B$6,2,FALSE)+SUM($I32:$AH32)+AJ32+AK32)</f>
        <v/>
      </c>
      <c r="AW32" s="37" t="str">
        <f>IF(ISBLANK('STB Models Tier 4'!F32),"",AV32+'STB Models Tier 4'!AI32)</f>
        <v/>
      </c>
      <c r="AX32" s="37" t="str">
        <f>IF(ISBLANK('STB Models Tier 4'!AN32),"",IF('STB Models Tier 4'!AN32&gt;'Tier 4 Calculations'!AW32,"No","Yes"))</f>
        <v/>
      </c>
      <c r="AY32" s="51" t="str">
        <f>IF(ISBLANK('STB Models Tier 4'!AS32),"",'STB Models Tier 4'!AS32)</f>
        <v/>
      </c>
    </row>
    <row r="33" spans="1:51" ht="16" x14ac:dyDescent="0.2">
      <c r="A33" s="16" t="str">
        <f>IF(ISBLANK('STB Models Tier 4'!A33),"",'STB Models Tier 4'!A33)</f>
        <v/>
      </c>
      <c r="B33" s="16" t="str">
        <f>IF(ISBLANK('STB Models Tier 4'!B33),"",'STB Models Tier 4'!B33)</f>
        <v/>
      </c>
      <c r="C33" s="16" t="str">
        <f>IF(ISBLANK('STB Models Tier 4'!C33),"",'STB Models Tier 4'!C33)</f>
        <v/>
      </c>
      <c r="D33" s="16" t="str">
        <f>IF(ISBLANK('STB Models Tier 4'!D33),"",'STB Models Tier 4'!D33)</f>
        <v/>
      </c>
      <c r="E33" s="16" t="str">
        <f>IF(ISBLANK('STB Models Tier 4'!E33),"",'STB Models Tier 4'!E33)</f>
        <v/>
      </c>
      <c r="F33" s="16" t="str">
        <f>IF(ISBLANK('STB Models Tier 4'!F33),"",'STB Models Tier 4'!F33)</f>
        <v/>
      </c>
      <c r="G33" s="16" t="str">
        <f>IF(ISBLANK('STB Models Tier 4'!G33),"",'STB Models Tier 4'!G33)</f>
        <v/>
      </c>
      <c r="H33" s="16" t="str">
        <f>IF(ISBLANK('STB Models Tier 4'!H33),"",'STB Models Tier 4'!H33)</f>
        <v/>
      </c>
      <c r="I33" s="16" t="str">
        <f>IF(AND(NOT(ISBLANK('STB Models Tier 4'!I33)),NOT(ISBLANK(VLOOKUP($F33,'Tier 4 Allowances'!$A$2:$AB$6,3,FALSE))),'STB Models Tier 4'!I33&lt;2), 'STB Models Tier 4'!I33*$I$2,"")</f>
        <v/>
      </c>
      <c r="J33" s="16" t="str">
        <f>IF(AND(NOT(ISBLANK('STB Models Tier 4'!J33)),NOT(ISBLANK(VLOOKUP($F33,'Tier 4 Allowances'!$A$2:$AB$6,4,FALSE))),'STB Models Tier 4'!J33&lt;3), 'STB Models Tier 4'!J33*$J$2,"")</f>
        <v/>
      </c>
      <c r="K33" s="16" t="str">
        <f>IF(AND(NOT(ISBLANK('STB Models Tier 4'!K33)),NOT(ISBLANK(VLOOKUP($F33,'Tier 4 Allowances'!$A$2:$AB$6,5,FALSE))),'STB Models Tier 4'!K33&lt;2), 'STB Models Tier 4'!K33*$K$2,"")</f>
        <v/>
      </c>
      <c r="L33" s="16" t="str">
        <f>IF(AND(NOT(ISBLANK('STB Models Tier 4'!L33)),NOT(ISBLANK(VLOOKUP($F33,'Tier 4 Allowances'!$A$2:$AB$6,6,FALSE))),'STB Models Tier 4'!L33&lt;3), 'STB Models Tier 4'!L33*$L$2,"")</f>
        <v/>
      </c>
      <c r="M33" s="16" t="str">
        <f>IF(AND(NOT(ISBLANK('STB Models Tier 4'!M33)),OR(ISBLANK('STB Models Tier 4'!N33),'STB Models Tier 4'!N33=0),NOT(ISBLANK(VLOOKUP($F33,'Tier 4 Allowances'!$A$2:$AB$6,7,FALSE))),'STB Models Tier 4'!M33&lt;2), 'STB Models Tier 4'!M33*$M$2,"")</f>
        <v/>
      </c>
      <c r="N33" s="16" t="str">
        <f>IF(AND(NOT(ISBLANK('STB Models Tier 4'!N33)),NOT(ISBLANK(VLOOKUP($F33,'Tier 4 Allowances'!$A$2:$AB$6,8,FALSE))),'STB Models Tier 4'!N33&lt;2), 'STB Models Tier 4'!N33*$N$2,"")</f>
        <v/>
      </c>
      <c r="O33" s="16" t="str">
        <f>IF(AND(NOT(ISBLANK('STB Models Tier 4'!O33)),NOT(ISBLANK(VLOOKUP($F33,'Tier 4 Allowances'!$A$2:$AB$6,9,FALSE))),'STB Models Tier 4'!O33&lt;7), 'STB Models Tier 4'!O33*$O$2,"")</f>
        <v/>
      </c>
      <c r="P33" s="16" t="str">
        <f>IF(AND(NOT(ISBLANK('STB Models Tier 4'!P33)),OR(ISBLANK('STB Models Tier 4'!S33),'STB Models Tier 4'!S33=0),NOT(ISBLANK(VLOOKUP($F33,'Tier 4 Allowances'!$A$2:$AB$6,10,FALSE))),'STB Models Tier 4'!P33&lt;2), 'STB Models Tier 4'!P33*$P$2,"")</f>
        <v/>
      </c>
      <c r="Q33" s="16" t="str">
        <f>IF(AND(NOT(ISBLANK('STB Models Tier 4'!Q33)),NOT(ISBLANK(VLOOKUP($F33,'Tier 4 Allowances'!$A$2:$AB$6,11,FALSE))),'STB Models Tier 4'!Q33&lt;2), 'STB Models Tier 4'!Q33*$Q$2,"")</f>
        <v/>
      </c>
      <c r="R33" s="16" t="str">
        <f>IF(AND(NOT(ISBLANK('STB Models Tier 4'!R33)),OR(ISBLANK('STB Models Tier 4'!S33),'STB Models Tier 4'!S33=0),NOT(ISBLANK(VLOOKUP($F33,'Tier 4 Allowances'!$A$2:$AB$6,12,FALSE))),'STB Models Tier 4'!R33&lt;2), 'STB Models Tier 4'!R33*$R$2,"")</f>
        <v/>
      </c>
      <c r="S33" s="16" t="str">
        <f>IF(AND(NOT(ISBLANK('STB Models Tier 4'!S33)),NOT(ISBLANK(VLOOKUP($F33,'Tier 4 Allowances'!$A$2:$AB$6,13,FALSE))),'STB Models Tier 4'!S33&lt;2), 'STB Models Tier 4'!S33*$S$2,"")</f>
        <v/>
      </c>
      <c r="T33" s="16" t="str">
        <f>IF(AND(NOT(ISBLANK('STB Models Tier 4'!T33)),NOT(ISBLANK(VLOOKUP($F33,'Tier 4 Allowances'!$A$2:$AB$6,14,FALSE))),'STB Models Tier 4'!T33&lt;2), 'STB Models Tier 4'!T33*$T$2,"")</f>
        <v/>
      </c>
      <c r="U33" s="16" t="str">
        <f>IF(AND(NOT(ISBLANK('STB Models Tier 4'!U33)),NOT(ISBLANK(VLOOKUP($F33,'Tier 4 Allowances'!$A$2:$AB$6,15,FALSE))),'STB Models Tier 4'!U33&lt;3), 'STB Models Tier 4'!U33*$U$2,"")</f>
        <v/>
      </c>
      <c r="V33" s="16" t="str">
        <f>IF(AND(NOT(ISBLANK('STB Models Tier 4'!V33)),NOT(ISBLANK(VLOOKUP($F33,'Tier 4 Allowances'!$A$2:$AB$6,16,FALSE))),'STB Models Tier 4'!V33&lt;2), 'STB Models Tier 4'!V33*$V$2,"")</f>
        <v/>
      </c>
      <c r="W33" s="16" t="str">
        <f>IF(AND(NOT(ISBLANK('STB Models Tier 4'!W33)),NOT(ISBLANK(VLOOKUP($F33,'Tier 4 Allowances'!$A$2:$AB$6,17,FALSE))),'STB Models Tier 4'!W33&lt;6), 'STB Models Tier 4'!W33*$W$2,"")</f>
        <v/>
      </c>
      <c r="X33" s="16" t="str">
        <f>IF(AND(NOT(ISBLANK('STB Models Tier 4'!X33)),NOT(ISBLANK(VLOOKUP($F33,'Tier 4 Allowances'!$A$2:$AB$6,18,FALSE))),'STB Models Tier 4'!X33&lt;3), 'STB Models Tier 4'!X33*$X$2,"")</f>
        <v/>
      </c>
      <c r="Y33" s="16" t="str">
        <f>IF(AND(NOT(ISBLANK('STB Models Tier 4'!Y33)),NOT(ISBLANK(VLOOKUP($F33,'Tier 4 Allowances'!$A$2:$AB$6,19,FALSE))),'STB Models Tier 4'!Y33&lt;3), 'STB Models Tier 4'!Y33*$Y$2,"")</f>
        <v/>
      </c>
      <c r="Z33" s="16" t="str">
        <f>IF(AND(NOT(ISBLANK('STB Models Tier 4'!Z33)),NOT(ISBLANK(VLOOKUP($F33,'Tier 4 Allowances'!$A$2:$AB$6,20,FALSE))),'STB Models Tier 4'!Z33&lt;11), 'STB Models Tier 4'!Z33*$Z$2,"")</f>
        <v/>
      </c>
      <c r="AA33" s="16" t="str">
        <f>IF(AND(NOT(ISBLANK('STB Models Tier 4'!AA33)),NOT(ISBLANK(VLOOKUP($F33,'Tier 4 Allowances'!$A$2:$AB$6,21,FALSE))),'STB Models Tier 4'!AA33&lt;3), 'STB Models Tier 4'!AA33*$AA$2,"")</f>
        <v/>
      </c>
      <c r="AB33" s="16" t="str">
        <f>IF(AND(NOT(ISBLANK('STB Models Tier 4'!AB33)),NOT(ISBLANK(VLOOKUP($F33,'Tier 4 Allowances'!$A$2:$AB$6,22,FALSE))),'STB Models Tier 4'!AB33&lt;3), 'STB Models Tier 4'!AB33*$AB$2,"")</f>
        <v/>
      </c>
      <c r="AC33" s="16" t="str">
        <f>IF(AND(NOT(ISBLANK('STB Models Tier 4'!AC33)),NOT(ISBLANK(VLOOKUP($F33,'Tier 4 Allowances'!$A$2:$AB$6,23,FALSE))),'STB Models Tier 4'!AC33&lt;11), 'STB Models Tier 4'!AC33*$AC$2,"")</f>
        <v/>
      </c>
      <c r="AD33" s="16" t="str">
        <f>IF(AND(NOT(ISBLANK('STB Models Tier 4'!AD33)),NOT(ISBLANK(VLOOKUP($F33,'Tier 4 Allowances'!$A$2:$AB$6,24,FALSE))),'STB Models Tier 4'!AD33&lt;2), 'STB Models Tier 4'!AD33*$AD$2,"")</f>
        <v/>
      </c>
      <c r="AE33" s="16" t="str">
        <f>IF(AND(NOT(ISBLANK('STB Models Tier 4'!AE33)),NOT(ISBLANK(VLOOKUP($F33,'Tier 4 Allowances'!$A$2:$AB$6,25,FALSE))),'STB Models Tier 4'!AE33&lt;2,OR(ISBLANK('STB Models Tier 4'!AD33),'STB Models Tier 4'!AD33=0),OR(ISBLANK('STB Models Tier 4'!$O33),'STB Models Tier 4'!$O33=0)), 'STB Models Tier 4'!AE33*$AE$2,"")</f>
        <v/>
      </c>
      <c r="AF33" s="16" t="str">
        <f>IF(AND(NOT(ISBLANK('STB Models Tier 4'!AF33)),NOT(ISBLANK(VLOOKUP($F33,'Tier 4 Allowances'!$A$2:$AB$6,26,FALSE))),'STB Models Tier 4'!AF33&lt;2), 'STB Models Tier 4'!AF33*$AF$2,"")</f>
        <v/>
      </c>
      <c r="AG33" s="16" t="str">
        <f>IF(AND(NOT(ISBLANK('STB Models Tier 4'!AG33)),NOT(ISBLANK(VLOOKUP($F33,'Tier 4 Allowances'!$A$2:$AB$6,27,FALSE))),'STB Models Tier 4'!AG33&lt;2), 'STB Models Tier 4'!AG33*$AG$2,"")</f>
        <v/>
      </c>
      <c r="AH33" s="16" t="str">
        <f>IF(AND(NOT(ISBLANK('STB Models Tier 4'!AH33)),NOT(ISBLANK(VLOOKUP($F33,'Tier 4 Allowances'!$A$2:$AB$6,28,FALSE))),'STB Models Tier 4'!AH33&lt;2), 'STB Models Tier 4'!AH33*$AH$2,"")</f>
        <v/>
      </c>
      <c r="AI33" s="37" t="str">
        <f>IF(ISBLANK('STB Models Tier 4'!AI33),"",'STB Models Tier 4'!AI33)</f>
        <v/>
      </c>
      <c r="AJ33" s="37">
        <f>IF(AND('STB Models Tier 4'!AS33="Yes",P33=$P$2,NOT(Q33=$Q$2)),-10,0)</f>
        <v>0</v>
      </c>
      <c r="AK33" s="37">
        <f>IF(AND('STB Models Tier 4'!AS33="Yes",AF33=$AF$2),-5,0)</f>
        <v>0</v>
      </c>
      <c r="AL33" s="17" t="str">
        <f>IF(ISBLANK('STB Models Tier 4'!AJ33),"",'STB Models Tier 4'!AJ33)</f>
        <v/>
      </c>
      <c r="AM33" s="17" t="str">
        <f>IF(ISBLANK('STB Models Tier 4'!AK33),"",'STB Models Tier 4'!AK33)</f>
        <v/>
      </c>
      <c r="AN33" s="17" t="str">
        <f>IF(ISBLANK('STB Models Tier 4'!AL33),"",'STB Models Tier 4'!AL33)</f>
        <v/>
      </c>
      <c r="AO33" s="17" t="str">
        <f>IF(ISBLANK('STB Models Tier 4'!AM33),"",'STB Models Tier 4'!AM33)</f>
        <v/>
      </c>
      <c r="AP33" s="17" t="str">
        <f>IF(ISBLANK('STB Models Tier 4'!AN33),"",'STB Models Tier 4'!AN33)</f>
        <v/>
      </c>
      <c r="AQ33" s="17" t="str">
        <f>IF(ISBLANK('STB Models Tier 4'!F33),"",IF(ISBLANK('STB Models Tier 4'!G33), 14, 7-(4-$G33)/2))</f>
        <v/>
      </c>
      <c r="AR33" s="17" t="str">
        <f>IF(ISBLANK('STB Models Tier 4'!F33),"",IF(ISBLANK('STB Models Tier 4'!H33),10,(10-H33)))</f>
        <v/>
      </c>
      <c r="AS33" s="17" t="str">
        <f>IF(ISBLANK('STB Models Tier 4'!F33),"",IF(ISBLANK('STB Models Tier 4'!G33),0,7+(4-G33)/2))</f>
        <v/>
      </c>
      <c r="AT33" s="17" t="str">
        <f>IF(ISBLANK('STB Models Tier 4'!F33),"",'STB Models Tier 4'!H33)</f>
        <v/>
      </c>
      <c r="AU33" s="17" t="str">
        <f>IF(ISBLANK('STB Models Tier 4'!F33),"",(IF(OR(AND(NOT(ISBLANK('STB Models Tier 4'!G33)),ISBLANK('STB Models Tier 4'!AL33)),AND(NOT(ISBLANK('STB Models Tier 4'!H33)),ISBLANK('STB Models Tier 4'!AM33)),ISBLANK('STB Models Tier 4'!AK33)),"Incomplete",0.365*('STB Models Tier 4'!AJ33*AQ33+'STB Models Tier 4'!AK33*AR33+'STB Models Tier 4'!AL33*AS33+'STB Models Tier 4'!AM33*AT33))))</f>
        <v/>
      </c>
      <c r="AV33" s="16" t="str">
        <f>IF(ISBLANK('STB Models Tier 4'!F33),"",VLOOKUP(F33,'Tier 4 Allowances'!$A$2:$B$6,2,FALSE)+SUM($I33:$AH33)+AJ33+AK33)</f>
        <v/>
      </c>
      <c r="AW33" s="37" t="str">
        <f>IF(ISBLANK('STB Models Tier 4'!F33),"",AV33+'STB Models Tier 4'!AI33)</f>
        <v/>
      </c>
      <c r="AX33" s="37" t="str">
        <f>IF(ISBLANK('STB Models Tier 4'!AN33),"",IF('STB Models Tier 4'!AN33&gt;'Tier 4 Calculations'!AW33,"No","Yes"))</f>
        <v/>
      </c>
      <c r="AY33" s="51" t="str">
        <f>IF(ISBLANK('STB Models Tier 4'!AS33),"",'STB Models Tier 4'!AS33)</f>
        <v/>
      </c>
    </row>
    <row r="34" spans="1:51" ht="16" x14ac:dyDescent="0.2">
      <c r="A34" s="16" t="str">
        <f>IF(ISBLANK('STB Models Tier 4'!A34),"",'STB Models Tier 4'!A34)</f>
        <v/>
      </c>
      <c r="B34" s="16" t="str">
        <f>IF(ISBLANK('STB Models Tier 4'!B34),"",'STB Models Tier 4'!B34)</f>
        <v/>
      </c>
      <c r="C34" s="16" t="str">
        <f>IF(ISBLANK('STB Models Tier 4'!C34),"",'STB Models Tier 4'!C34)</f>
        <v/>
      </c>
      <c r="D34" s="16" t="str">
        <f>IF(ISBLANK('STB Models Tier 4'!D34),"",'STB Models Tier 4'!D34)</f>
        <v/>
      </c>
      <c r="E34" s="16" t="str">
        <f>IF(ISBLANK('STB Models Tier 4'!E34),"",'STB Models Tier 4'!E34)</f>
        <v/>
      </c>
      <c r="F34" s="16" t="str">
        <f>IF(ISBLANK('STB Models Tier 4'!F34),"",'STB Models Tier 4'!F34)</f>
        <v/>
      </c>
      <c r="G34" s="16" t="str">
        <f>IF(ISBLANK('STB Models Tier 4'!G34),"",'STB Models Tier 4'!G34)</f>
        <v/>
      </c>
      <c r="H34" s="16" t="str">
        <f>IF(ISBLANK('STB Models Tier 4'!H34),"",'STB Models Tier 4'!H34)</f>
        <v/>
      </c>
      <c r="I34" s="16" t="str">
        <f>IF(AND(NOT(ISBLANK('STB Models Tier 4'!I34)),NOT(ISBLANK(VLOOKUP($F34,'Tier 4 Allowances'!$A$2:$AB$6,3,FALSE))),'STB Models Tier 4'!I34&lt;2), 'STB Models Tier 4'!I34*$I$2,"")</f>
        <v/>
      </c>
      <c r="J34" s="16" t="str">
        <f>IF(AND(NOT(ISBLANK('STB Models Tier 4'!J34)),NOT(ISBLANK(VLOOKUP($F34,'Tier 4 Allowances'!$A$2:$AB$6,4,FALSE))),'STB Models Tier 4'!J34&lt;3), 'STB Models Tier 4'!J34*$J$2,"")</f>
        <v/>
      </c>
      <c r="K34" s="16" t="str">
        <f>IF(AND(NOT(ISBLANK('STB Models Tier 4'!K34)),NOT(ISBLANK(VLOOKUP($F34,'Tier 4 Allowances'!$A$2:$AB$6,5,FALSE))),'STB Models Tier 4'!K34&lt;2), 'STB Models Tier 4'!K34*$K$2,"")</f>
        <v/>
      </c>
      <c r="L34" s="16" t="str">
        <f>IF(AND(NOT(ISBLANK('STB Models Tier 4'!L34)),NOT(ISBLANK(VLOOKUP($F34,'Tier 4 Allowances'!$A$2:$AB$6,6,FALSE))),'STB Models Tier 4'!L34&lt;3), 'STB Models Tier 4'!L34*$L$2,"")</f>
        <v/>
      </c>
      <c r="M34" s="16" t="str">
        <f>IF(AND(NOT(ISBLANK('STB Models Tier 4'!M34)),OR(ISBLANK('STB Models Tier 4'!N34),'STB Models Tier 4'!N34=0),NOT(ISBLANK(VLOOKUP($F34,'Tier 4 Allowances'!$A$2:$AB$6,7,FALSE))),'STB Models Tier 4'!M34&lt;2), 'STB Models Tier 4'!M34*$M$2,"")</f>
        <v/>
      </c>
      <c r="N34" s="16" t="str">
        <f>IF(AND(NOT(ISBLANK('STB Models Tier 4'!N34)),NOT(ISBLANK(VLOOKUP($F34,'Tier 4 Allowances'!$A$2:$AB$6,8,FALSE))),'STB Models Tier 4'!N34&lt;2), 'STB Models Tier 4'!N34*$N$2,"")</f>
        <v/>
      </c>
      <c r="O34" s="16" t="str">
        <f>IF(AND(NOT(ISBLANK('STB Models Tier 4'!O34)),NOT(ISBLANK(VLOOKUP($F34,'Tier 4 Allowances'!$A$2:$AB$6,9,FALSE))),'STB Models Tier 4'!O34&lt;7), 'STB Models Tier 4'!O34*$O$2,"")</f>
        <v/>
      </c>
      <c r="P34" s="16" t="str">
        <f>IF(AND(NOT(ISBLANK('STB Models Tier 4'!P34)),OR(ISBLANK('STB Models Tier 4'!S34),'STB Models Tier 4'!S34=0),NOT(ISBLANK(VLOOKUP($F34,'Tier 4 Allowances'!$A$2:$AB$6,10,FALSE))),'STB Models Tier 4'!P34&lt;2), 'STB Models Tier 4'!P34*$P$2,"")</f>
        <v/>
      </c>
      <c r="Q34" s="16" t="str">
        <f>IF(AND(NOT(ISBLANK('STB Models Tier 4'!Q34)),NOT(ISBLANK(VLOOKUP($F34,'Tier 4 Allowances'!$A$2:$AB$6,11,FALSE))),'STB Models Tier 4'!Q34&lt;2), 'STB Models Tier 4'!Q34*$Q$2,"")</f>
        <v/>
      </c>
      <c r="R34" s="16" t="str">
        <f>IF(AND(NOT(ISBLANK('STB Models Tier 4'!R34)),OR(ISBLANK('STB Models Tier 4'!S34),'STB Models Tier 4'!S34=0),NOT(ISBLANK(VLOOKUP($F34,'Tier 4 Allowances'!$A$2:$AB$6,12,FALSE))),'STB Models Tier 4'!R34&lt;2), 'STB Models Tier 4'!R34*$R$2,"")</f>
        <v/>
      </c>
      <c r="S34" s="16" t="str">
        <f>IF(AND(NOT(ISBLANK('STB Models Tier 4'!S34)),NOT(ISBLANK(VLOOKUP($F34,'Tier 4 Allowances'!$A$2:$AB$6,13,FALSE))),'STB Models Tier 4'!S34&lt;2), 'STB Models Tier 4'!S34*$S$2,"")</f>
        <v/>
      </c>
      <c r="T34" s="16" t="str">
        <f>IF(AND(NOT(ISBLANK('STB Models Tier 4'!T34)),NOT(ISBLANK(VLOOKUP($F34,'Tier 4 Allowances'!$A$2:$AB$6,14,FALSE))),'STB Models Tier 4'!T34&lt;2), 'STB Models Tier 4'!T34*$T$2,"")</f>
        <v/>
      </c>
      <c r="U34" s="16" t="str">
        <f>IF(AND(NOT(ISBLANK('STB Models Tier 4'!U34)),NOT(ISBLANK(VLOOKUP($F34,'Tier 4 Allowances'!$A$2:$AB$6,15,FALSE))),'STB Models Tier 4'!U34&lt;3), 'STB Models Tier 4'!U34*$U$2,"")</f>
        <v/>
      </c>
      <c r="V34" s="16" t="str">
        <f>IF(AND(NOT(ISBLANK('STB Models Tier 4'!V34)),NOT(ISBLANK(VLOOKUP($F34,'Tier 4 Allowances'!$A$2:$AB$6,16,FALSE))),'STB Models Tier 4'!V34&lt;2), 'STB Models Tier 4'!V34*$V$2,"")</f>
        <v/>
      </c>
      <c r="W34" s="16" t="str">
        <f>IF(AND(NOT(ISBLANK('STB Models Tier 4'!W34)),NOT(ISBLANK(VLOOKUP($F34,'Tier 4 Allowances'!$A$2:$AB$6,17,FALSE))),'STB Models Tier 4'!W34&lt;6), 'STB Models Tier 4'!W34*$W$2,"")</f>
        <v/>
      </c>
      <c r="X34" s="16" t="str">
        <f>IF(AND(NOT(ISBLANK('STB Models Tier 4'!X34)),NOT(ISBLANK(VLOOKUP($F34,'Tier 4 Allowances'!$A$2:$AB$6,18,FALSE))),'STB Models Tier 4'!X34&lt;3), 'STB Models Tier 4'!X34*$X$2,"")</f>
        <v/>
      </c>
      <c r="Y34" s="16" t="str">
        <f>IF(AND(NOT(ISBLANK('STB Models Tier 4'!Y34)),NOT(ISBLANK(VLOOKUP($F34,'Tier 4 Allowances'!$A$2:$AB$6,19,FALSE))),'STB Models Tier 4'!Y34&lt;3), 'STB Models Tier 4'!Y34*$Y$2,"")</f>
        <v/>
      </c>
      <c r="Z34" s="16" t="str">
        <f>IF(AND(NOT(ISBLANK('STB Models Tier 4'!Z34)),NOT(ISBLANK(VLOOKUP($F34,'Tier 4 Allowances'!$A$2:$AB$6,20,FALSE))),'STB Models Tier 4'!Z34&lt;11), 'STB Models Tier 4'!Z34*$Z$2,"")</f>
        <v/>
      </c>
      <c r="AA34" s="16" t="str">
        <f>IF(AND(NOT(ISBLANK('STB Models Tier 4'!AA34)),NOT(ISBLANK(VLOOKUP($F34,'Tier 4 Allowances'!$A$2:$AB$6,21,FALSE))),'STB Models Tier 4'!AA34&lt;3), 'STB Models Tier 4'!AA34*$AA$2,"")</f>
        <v/>
      </c>
      <c r="AB34" s="16" t="str">
        <f>IF(AND(NOT(ISBLANK('STB Models Tier 4'!AB34)),NOT(ISBLANK(VLOOKUP($F34,'Tier 4 Allowances'!$A$2:$AB$6,22,FALSE))),'STB Models Tier 4'!AB34&lt;3), 'STB Models Tier 4'!AB34*$AB$2,"")</f>
        <v/>
      </c>
      <c r="AC34" s="16" t="str">
        <f>IF(AND(NOT(ISBLANK('STB Models Tier 4'!AC34)),NOT(ISBLANK(VLOOKUP($F34,'Tier 4 Allowances'!$A$2:$AB$6,23,FALSE))),'STB Models Tier 4'!AC34&lt;11), 'STB Models Tier 4'!AC34*$AC$2,"")</f>
        <v/>
      </c>
      <c r="AD34" s="16" t="str">
        <f>IF(AND(NOT(ISBLANK('STB Models Tier 4'!AD34)),NOT(ISBLANK(VLOOKUP($F34,'Tier 4 Allowances'!$A$2:$AB$6,24,FALSE))),'STB Models Tier 4'!AD34&lt;2), 'STB Models Tier 4'!AD34*$AD$2,"")</f>
        <v/>
      </c>
      <c r="AE34" s="16" t="str">
        <f>IF(AND(NOT(ISBLANK('STB Models Tier 4'!AE34)),NOT(ISBLANK(VLOOKUP($F34,'Tier 4 Allowances'!$A$2:$AB$6,25,FALSE))),'STB Models Tier 4'!AE34&lt;2,OR(ISBLANK('STB Models Tier 4'!AD34),'STB Models Tier 4'!AD34=0),OR(ISBLANK('STB Models Tier 4'!$O34),'STB Models Tier 4'!$O34=0)), 'STB Models Tier 4'!AE34*$AE$2,"")</f>
        <v/>
      </c>
      <c r="AF34" s="16" t="str">
        <f>IF(AND(NOT(ISBLANK('STB Models Tier 4'!AF34)),NOT(ISBLANK(VLOOKUP($F34,'Tier 4 Allowances'!$A$2:$AB$6,26,FALSE))),'STB Models Tier 4'!AF34&lt;2), 'STB Models Tier 4'!AF34*$AF$2,"")</f>
        <v/>
      </c>
      <c r="AG34" s="16" t="str">
        <f>IF(AND(NOT(ISBLANK('STB Models Tier 4'!AG34)),NOT(ISBLANK(VLOOKUP($F34,'Tier 4 Allowances'!$A$2:$AB$6,27,FALSE))),'STB Models Tier 4'!AG34&lt;2), 'STB Models Tier 4'!AG34*$AG$2,"")</f>
        <v/>
      </c>
      <c r="AH34" s="16" t="str">
        <f>IF(AND(NOT(ISBLANK('STB Models Tier 4'!AH34)),NOT(ISBLANK(VLOOKUP($F34,'Tier 4 Allowances'!$A$2:$AB$6,28,FALSE))),'STB Models Tier 4'!AH34&lt;2), 'STB Models Tier 4'!AH34*$AH$2,"")</f>
        <v/>
      </c>
      <c r="AI34" s="37" t="str">
        <f>IF(ISBLANK('STB Models Tier 4'!AI34),"",'STB Models Tier 4'!AI34)</f>
        <v/>
      </c>
      <c r="AJ34" s="37">
        <f>IF(AND('STB Models Tier 4'!AS34="Yes",P34=$P$2,NOT(Q34=$Q$2)),-10,0)</f>
        <v>0</v>
      </c>
      <c r="AK34" s="37">
        <f>IF(AND('STB Models Tier 4'!AS34="Yes",AF34=$AF$2),-5,0)</f>
        <v>0</v>
      </c>
      <c r="AL34" s="17" t="str">
        <f>IF(ISBLANK('STB Models Tier 4'!AJ34),"",'STB Models Tier 4'!AJ34)</f>
        <v/>
      </c>
      <c r="AM34" s="17" t="str">
        <f>IF(ISBLANK('STB Models Tier 4'!AK34),"",'STB Models Tier 4'!AK34)</f>
        <v/>
      </c>
      <c r="AN34" s="17" t="str">
        <f>IF(ISBLANK('STB Models Tier 4'!AL34),"",'STB Models Tier 4'!AL34)</f>
        <v/>
      </c>
      <c r="AO34" s="17" t="str">
        <f>IF(ISBLANK('STB Models Tier 4'!AM34),"",'STB Models Tier 4'!AM34)</f>
        <v/>
      </c>
      <c r="AP34" s="17" t="str">
        <f>IF(ISBLANK('STB Models Tier 4'!AN34),"",'STB Models Tier 4'!AN34)</f>
        <v/>
      </c>
      <c r="AQ34" s="17" t="str">
        <f>IF(ISBLANK('STB Models Tier 4'!F34),"",IF(ISBLANK('STB Models Tier 4'!G34), 14, 7-(4-$G34)/2))</f>
        <v/>
      </c>
      <c r="AR34" s="17" t="str">
        <f>IF(ISBLANK('STB Models Tier 4'!F34),"",IF(ISBLANK('STB Models Tier 4'!H34),10,(10-H34)))</f>
        <v/>
      </c>
      <c r="AS34" s="17" t="str">
        <f>IF(ISBLANK('STB Models Tier 4'!F34),"",IF(ISBLANK('STB Models Tier 4'!G34),0,7+(4-G34)/2))</f>
        <v/>
      </c>
      <c r="AT34" s="17" t="str">
        <f>IF(ISBLANK('STB Models Tier 4'!F34),"",'STB Models Tier 4'!H34)</f>
        <v/>
      </c>
      <c r="AU34" s="17" t="str">
        <f>IF(ISBLANK('STB Models Tier 4'!F34),"",(IF(OR(AND(NOT(ISBLANK('STB Models Tier 4'!G34)),ISBLANK('STB Models Tier 4'!AL34)),AND(NOT(ISBLANK('STB Models Tier 4'!H34)),ISBLANK('STB Models Tier 4'!AM34)),ISBLANK('STB Models Tier 4'!AK34)),"Incomplete",0.365*('STB Models Tier 4'!AJ34*AQ34+'STB Models Tier 4'!AK34*AR34+'STB Models Tier 4'!AL34*AS34+'STB Models Tier 4'!AM34*AT34))))</f>
        <v/>
      </c>
      <c r="AV34" s="16" t="str">
        <f>IF(ISBLANK('STB Models Tier 4'!F34),"",VLOOKUP(F34,'Tier 4 Allowances'!$A$2:$B$6,2,FALSE)+SUM($I34:$AH34)+AJ34+AK34)</f>
        <v/>
      </c>
      <c r="AW34" s="37" t="str">
        <f>IF(ISBLANK('STB Models Tier 4'!F34),"",AV34+'STB Models Tier 4'!AI34)</f>
        <v/>
      </c>
      <c r="AX34" s="37" t="str">
        <f>IF(ISBLANK('STB Models Tier 4'!AN34),"",IF('STB Models Tier 4'!AN34&gt;'Tier 4 Calculations'!AW34,"No","Yes"))</f>
        <v/>
      </c>
      <c r="AY34" s="51" t="str">
        <f>IF(ISBLANK('STB Models Tier 4'!AS34),"",'STB Models Tier 4'!AS34)</f>
        <v/>
      </c>
    </row>
    <row r="35" spans="1:51" ht="16" x14ac:dyDescent="0.2">
      <c r="A35" s="16" t="str">
        <f>IF(ISBLANK('STB Models Tier 4'!A35),"",'STB Models Tier 4'!A35)</f>
        <v/>
      </c>
      <c r="B35" s="16" t="str">
        <f>IF(ISBLANK('STB Models Tier 4'!B35),"",'STB Models Tier 4'!B35)</f>
        <v/>
      </c>
      <c r="C35" s="16" t="str">
        <f>IF(ISBLANK('STB Models Tier 4'!C35),"",'STB Models Tier 4'!C35)</f>
        <v/>
      </c>
      <c r="D35" s="16" t="str">
        <f>IF(ISBLANK('STB Models Tier 4'!D35),"",'STB Models Tier 4'!D35)</f>
        <v/>
      </c>
      <c r="E35" s="16" t="str">
        <f>IF(ISBLANK('STB Models Tier 4'!E35),"",'STB Models Tier 4'!E35)</f>
        <v/>
      </c>
      <c r="F35" s="16" t="str">
        <f>IF(ISBLANK('STB Models Tier 4'!F35),"",'STB Models Tier 4'!F35)</f>
        <v/>
      </c>
      <c r="G35" s="16" t="str">
        <f>IF(ISBLANK('STB Models Tier 4'!G35),"",'STB Models Tier 4'!G35)</f>
        <v/>
      </c>
      <c r="H35" s="16" t="str">
        <f>IF(ISBLANK('STB Models Tier 4'!H35),"",'STB Models Tier 4'!H35)</f>
        <v/>
      </c>
      <c r="I35" s="16" t="str">
        <f>IF(AND(NOT(ISBLANK('STB Models Tier 4'!I35)),NOT(ISBLANK(VLOOKUP($F35,'Tier 4 Allowances'!$A$2:$AB$6,3,FALSE))),'STB Models Tier 4'!I35&lt;2), 'STB Models Tier 4'!I35*$I$2,"")</f>
        <v/>
      </c>
      <c r="J35" s="16" t="str">
        <f>IF(AND(NOT(ISBLANK('STB Models Tier 4'!J35)),NOT(ISBLANK(VLOOKUP($F35,'Tier 4 Allowances'!$A$2:$AB$6,4,FALSE))),'STB Models Tier 4'!J35&lt;3), 'STB Models Tier 4'!J35*$J$2,"")</f>
        <v/>
      </c>
      <c r="K35" s="16" t="str">
        <f>IF(AND(NOT(ISBLANK('STB Models Tier 4'!K35)),NOT(ISBLANK(VLOOKUP($F35,'Tier 4 Allowances'!$A$2:$AB$6,5,FALSE))),'STB Models Tier 4'!K35&lt;2), 'STB Models Tier 4'!K35*$K$2,"")</f>
        <v/>
      </c>
      <c r="L35" s="16" t="str">
        <f>IF(AND(NOT(ISBLANK('STB Models Tier 4'!L35)),NOT(ISBLANK(VLOOKUP($F35,'Tier 4 Allowances'!$A$2:$AB$6,6,FALSE))),'STB Models Tier 4'!L35&lt;3), 'STB Models Tier 4'!L35*$L$2,"")</f>
        <v/>
      </c>
      <c r="M35" s="16" t="str">
        <f>IF(AND(NOT(ISBLANK('STB Models Tier 4'!M35)),OR(ISBLANK('STB Models Tier 4'!N35),'STB Models Tier 4'!N35=0),NOT(ISBLANK(VLOOKUP($F35,'Tier 4 Allowances'!$A$2:$AB$6,7,FALSE))),'STB Models Tier 4'!M35&lt;2), 'STB Models Tier 4'!M35*$M$2,"")</f>
        <v/>
      </c>
      <c r="N35" s="16" t="str">
        <f>IF(AND(NOT(ISBLANK('STB Models Tier 4'!N35)),NOT(ISBLANK(VLOOKUP($F35,'Tier 4 Allowances'!$A$2:$AB$6,8,FALSE))),'STB Models Tier 4'!N35&lt;2), 'STB Models Tier 4'!N35*$N$2,"")</f>
        <v/>
      </c>
      <c r="O35" s="16" t="str">
        <f>IF(AND(NOT(ISBLANK('STB Models Tier 4'!O35)),NOT(ISBLANK(VLOOKUP($F35,'Tier 4 Allowances'!$A$2:$AB$6,9,FALSE))),'STB Models Tier 4'!O35&lt;7), 'STB Models Tier 4'!O35*$O$2,"")</f>
        <v/>
      </c>
      <c r="P35" s="16" t="str">
        <f>IF(AND(NOT(ISBLANK('STB Models Tier 4'!P35)),OR(ISBLANK('STB Models Tier 4'!S35),'STB Models Tier 4'!S35=0),NOT(ISBLANK(VLOOKUP($F35,'Tier 4 Allowances'!$A$2:$AB$6,10,FALSE))),'STB Models Tier 4'!P35&lt;2), 'STB Models Tier 4'!P35*$P$2,"")</f>
        <v/>
      </c>
      <c r="Q35" s="16" t="str">
        <f>IF(AND(NOT(ISBLANK('STB Models Tier 4'!Q35)),NOT(ISBLANK(VLOOKUP($F35,'Tier 4 Allowances'!$A$2:$AB$6,11,FALSE))),'STB Models Tier 4'!Q35&lt;2), 'STB Models Tier 4'!Q35*$Q$2,"")</f>
        <v/>
      </c>
      <c r="R35" s="16" t="str">
        <f>IF(AND(NOT(ISBLANK('STB Models Tier 4'!R35)),OR(ISBLANK('STB Models Tier 4'!S35),'STB Models Tier 4'!S35=0),NOT(ISBLANK(VLOOKUP($F35,'Tier 4 Allowances'!$A$2:$AB$6,12,FALSE))),'STB Models Tier 4'!R35&lt;2), 'STB Models Tier 4'!R35*$R$2,"")</f>
        <v/>
      </c>
      <c r="S35" s="16" t="str">
        <f>IF(AND(NOT(ISBLANK('STB Models Tier 4'!S35)),NOT(ISBLANK(VLOOKUP($F35,'Tier 4 Allowances'!$A$2:$AB$6,13,FALSE))),'STB Models Tier 4'!S35&lt;2), 'STB Models Tier 4'!S35*$S$2,"")</f>
        <v/>
      </c>
      <c r="T35" s="16" t="str">
        <f>IF(AND(NOT(ISBLANK('STB Models Tier 4'!T35)),NOT(ISBLANK(VLOOKUP($F35,'Tier 4 Allowances'!$A$2:$AB$6,14,FALSE))),'STB Models Tier 4'!T35&lt;2), 'STB Models Tier 4'!T35*$T$2,"")</f>
        <v/>
      </c>
      <c r="U35" s="16" t="str">
        <f>IF(AND(NOT(ISBLANK('STB Models Tier 4'!U35)),NOT(ISBLANK(VLOOKUP($F35,'Tier 4 Allowances'!$A$2:$AB$6,15,FALSE))),'STB Models Tier 4'!U35&lt;3), 'STB Models Tier 4'!U35*$U$2,"")</f>
        <v/>
      </c>
      <c r="V35" s="16" t="str">
        <f>IF(AND(NOT(ISBLANK('STB Models Tier 4'!V35)),NOT(ISBLANK(VLOOKUP($F35,'Tier 4 Allowances'!$A$2:$AB$6,16,FALSE))),'STB Models Tier 4'!V35&lt;2), 'STB Models Tier 4'!V35*$V$2,"")</f>
        <v/>
      </c>
      <c r="W35" s="16" t="str">
        <f>IF(AND(NOT(ISBLANK('STB Models Tier 4'!W35)),NOT(ISBLANK(VLOOKUP($F35,'Tier 4 Allowances'!$A$2:$AB$6,17,FALSE))),'STB Models Tier 4'!W35&lt;6), 'STB Models Tier 4'!W35*$W$2,"")</f>
        <v/>
      </c>
      <c r="X35" s="16" t="str">
        <f>IF(AND(NOT(ISBLANK('STB Models Tier 4'!X35)),NOT(ISBLANK(VLOOKUP($F35,'Tier 4 Allowances'!$A$2:$AB$6,18,FALSE))),'STB Models Tier 4'!X35&lt;3), 'STB Models Tier 4'!X35*$X$2,"")</f>
        <v/>
      </c>
      <c r="Y35" s="16" t="str">
        <f>IF(AND(NOT(ISBLANK('STB Models Tier 4'!Y35)),NOT(ISBLANK(VLOOKUP($F35,'Tier 4 Allowances'!$A$2:$AB$6,19,FALSE))),'STB Models Tier 4'!Y35&lt;3), 'STB Models Tier 4'!Y35*$Y$2,"")</f>
        <v/>
      </c>
      <c r="Z35" s="16" t="str">
        <f>IF(AND(NOT(ISBLANK('STB Models Tier 4'!Z35)),NOT(ISBLANK(VLOOKUP($F35,'Tier 4 Allowances'!$A$2:$AB$6,20,FALSE))),'STB Models Tier 4'!Z35&lt;11), 'STB Models Tier 4'!Z35*$Z$2,"")</f>
        <v/>
      </c>
      <c r="AA35" s="16" t="str">
        <f>IF(AND(NOT(ISBLANK('STB Models Tier 4'!AA35)),NOT(ISBLANK(VLOOKUP($F35,'Tier 4 Allowances'!$A$2:$AB$6,21,FALSE))),'STB Models Tier 4'!AA35&lt;3), 'STB Models Tier 4'!AA35*$AA$2,"")</f>
        <v/>
      </c>
      <c r="AB35" s="16" t="str">
        <f>IF(AND(NOT(ISBLANK('STB Models Tier 4'!AB35)),NOT(ISBLANK(VLOOKUP($F35,'Tier 4 Allowances'!$A$2:$AB$6,22,FALSE))),'STB Models Tier 4'!AB35&lt;3), 'STB Models Tier 4'!AB35*$AB$2,"")</f>
        <v/>
      </c>
      <c r="AC35" s="16" t="str">
        <f>IF(AND(NOT(ISBLANK('STB Models Tier 4'!AC35)),NOT(ISBLANK(VLOOKUP($F35,'Tier 4 Allowances'!$A$2:$AB$6,23,FALSE))),'STB Models Tier 4'!AC35&lt;11), 'STB Models Tier 4'!AC35*$AC$2,"")</f>
        <v/>
      </c>
      <c r="AD35" s="16" t="str">
        <f>IF(AND(NOT(ISBLANK('STB Models Tier 4'!AD35)),NOT(ISBLANK(VLOOKUP($F35,'Tier 4 Allowances'!$A$2:$AB$6,24,FALSE))),'STB Models Tier 4'!AD35&lt;2), 'STB Models Tier 4'!AD35*$AD$2,"")</f>
        <v/>
      </c>
      <c r="AE35" s="16" t="str">
        <f>IF(AND(NOT(ISBLANK('STB Models Tier 4'!AE35)),NOT(ISBLANK(VLOOKUP($F35,'Tier 4 Allowances'!$A$2:$AB$6,25,FALSE))),'STB Models Tier 4'!AE35&lt;2,OR(ISBLANK('STB Models Tier 4'!AD35),'STB Models Tier 4'!AD35=0),OR(ISBLANK('STB Models Tier 4'!$O35),'STB Models Tier 4'!$O35=0)), 'STB Models Tier 4'!AE35*$AE$2,"")</f>
        <v/>
      </c>
      <c r="AF35" s="16" t="str">
        <f>IF(AND(NOT(ISBLANK('STB Models Tier 4'!AF35)),NOT(ISBLANK(VLOOKUP($F35,'Tier 4 Allowances'!$A$2:$AB$6,26,FALSE))),'STB Models Tier 4'!AF35&lt;2), 'STB Models Tier 4'!AF35*$AF$2,"")</f>
        <v/>
      </c>
      <c r="AG35" s="16" t="str">
        <f>IF(AND(NOT(ISBLANK('STB Models Tier 4'!AG35)),NOT(ISBLANK(VLOOKUP($F35,'Tier 4 Allowances'!$A$2:$AB$6,27,FALSE))),'STB Models Tier 4'!AG35&lt;2), 'STB Models Tier 4'!AG35*$AG$2,"")</f>
        <v/>
      </c>
      <c r="AH35" s="16" t="str">
        <f>IF(AND(NOT(ISBLANK('STB Models Tier 4'!AH35)),NOT(ISBLANK(VLOOKUP($F35,'Tier 4 Allowances'!$A$2:$AB$6,28,FALSE))),'STB Models Tier 4'!AH35&lt;2), 'STB Models Tier 4'!AH35*$AH$2,"")</f>
        <v/>
      </c>
      <c r="AI35" s="37" t="str">
        <f>IF(ISBLANK('STB Models Tier 4'!AI35),"",'STB Models Tier 4'!AI35)</f>
        <v/>
      </c>
      <c r="AJ35" s="37">
        <f>IF(AND('STB Models Tier 4'!AS35="Yes",P35=$P$2,NOT(Q35=$Q$2)),-10,0)</f>
        <v>0</v>
      </c>
      <c r="AK35" s="37">
        <f>IF(AND('STB Models Tier 4'!AS35="Yes",AF35=$AF$2),-5,0)</f>
        <v>0</v>
      </c>
      <c r="AL35" s="17" t="str">
        <f>IF(ISBLANK('STB Models Tier 4'!AJ35),"",'STB Models Tier 4'!AJ35)</f>
        <v/>
      </c>
      <c r="AM35" s="17" t="str">
        <f>IF(ISBLANK('STB Models Tier 4'!AK35),"",'STB Models Tier 4'!AK35)</f>
        <v/>
      </c>
      <c r="AN35" s="17" t="str">
        <f>IF(ISBLANK('STB Models Tier 4'!AL35),"",'STB Models Tier 4'!AL35)</f>
        <v/>
      </c>
      <c r="AO35" s="17" t="str">
        <f>IF(ISBLANK('STB Models Tier 4'!AM35),"",'STB Models Tier 4'!AM35)</f>
        <v/>
      </c>
      <c r="AP35" s="17" t="str">
        <f>IF(ISBLANK('STB Models Tier 4'!AN35),"",'STB Models Tier 4'!AN35)</f>
        <v/>
      </c>
      <c r="AQ35" s="17" t="str">
        <f>IF(ISBLANK('STB Models Tier 4'!F35),"",IF(ISBLANK('STB Models Tier 4'!G35), 14, 7-(4-$G35)/2))</f>
        <v/>
      </c>
      <c r="AR35" s="17" t="str">
        <f>IF(ISBLANK('STB Models Tier 4'!F35),"",IF(ISBLANK('STB Models Tier 4'!H35),10,(10-H35)))</f>
        <v/>
      </c>
      <c r="AS35" s="17" t="str">
        <f>IF(ISBLANK('STB Models Tier 4'!F35),"",IF(ISBLANK('STB Models Tier 4'!G35),0,7+(4-G35)/2))</f>
        <v/>
      </c>
      <c r="AT35" s="17" t="str">
        <f>IF(ISBLANK('STB Models Tier 4'!F35),"",'STB Models Tier 4'!H35)</f>
        <v/>
      </c>
      <c r="AU35" s="17" t="str">
        <f>IF(ISBLANK('STB Models Tier 4'!F35),"",(IF(OR(AND(NOT(ISBLANK('STB Models Tier 4'!G35)),ISBLANK('STB Models Tier 4'!AL35)),AND(NOT(ISBLANK('STB Models Tier 4'!H35)),ISBLANK('STB Models Tier 4'!AM35)),ISBLANK('STB Models Tier 4'!AK35)),"Incomplete",0.365*('STB Models Tier 4'!AJ35*AQ35+'STB Models Tier 4'!AK35*AR35+'STB Models Tier 4'!AL35*AS35+'STB Models Tier 4'!AM35*AT35))))</f>
        <v/>
      </c>
      <c r="AV35" s="16" t="str">
        <f>IF(ISBLANK('STB Models Tier 4'!F35),"",VLOOKUP(F35,'Tier 4 Allowances'!$A$2:$B$6,2,FALSE)+SUM($I35:$AH35)+AJ35+AK35)</f>
        <v/>
      </c>
      <c r="AW35" s="37" t="str">
        <f>IF(ISBLANK('STB Models Tier 4'!F35),"",AV35+'STB Models Tier 4'!AI35)</f>
        <v/>
      </c>
      <c r="AX35" s="37" t="str">
        <f>IF(ISBLANK('STB Models Tier 4'!AN35),"",IF('STB Models Tier 4'!AN35&gt;'Tier 4 Calculations'!AW35,"No","Yes"))</f>
        <v/>
      </c>
      <c r="AY35" s="51" t="str">
        <f>IF(ISBLANK('STB Models Tier 4'!AS35),"",'STB Models Tier 4'!AS35)</f>
        <v/>
      </c>
    </row>
    <row r="36" spans="1:51" ht="16" x14ac:dyDescent="0.2">
      <c r="A36" s="16" t="str">
        <f>IF(ISBLANK('STB Models Tier 4'!A36),"",'STB Models Tier 4'!A36)</f>
        <v/>
      </c>
      <c r="B36" s="16" t="str">
        <f>IF(ISBLANK('STB Models Tier 4'!B36),"",'STB Models Tier 4'!B36)</f>
        <v/>
      </c>
      <c r="C36" s="16" t="str">
        <f>IF(ISBLANK('STB Models Tier 4'!C36),"",'STB Models Tier 4'!C36)</f>
        <v/>
      </c>
      <c r="D36" s="16" t="str">
        <f>IF(ISBLANK('STB Models Tier 4'!D36),"",'STB Models Tier 4'!D36)</f>
        <v/>
      </c>
      <c r="E36" s="16" t="str">
        <f>IF(ISBLANK('STB Models Tier 4'!E36),"",'STB Models Tier 4'!E36)</f>
        <v/>
      </c>
      <c r="F36" s="16" t="str">
        <f>IF(ISBLANK('STB Models Tier 4'!F36),"",'STB Models Tier 4'!F36)</f>
        <v/>
      </c>
      <c r="G36" s="16" t="str">
        <f>IF(ISBLANK('STB Models Tier 4'!G36),"",'STB Models Tier 4'!G36)</f>
        <v/>
      </c>
      <c r="H36" s="16" t="str">
        <f>IF(ISBLANK('STB Models Tier 4'!H36),"",'STB Models Tier 4'!H36)</f>
        <v/>
      </c>
      <c r="I36" s="16" t="str">
        <f>IF(AND(NOT(ISBLANK('STB Models Tier 4'!I36)),NOT(ISBLANK(VLOOKUP($F36,'Tier 4 Allowances'!$A$2:$AB$6,3,FALSE))),'STB Models Tier 4'!I36&lt;2), 'STB Models Tier 4'!I36*$I$2,"")</f>
        <v/>
      </c>
      <c r="J36" s="16" t="str">
        <f>IF(AND(NOT(ISBLANK('STB Models Tier 4'!J36)),NOT(ISBLANK(VLOOKUP($F36,'Tier 4 Allowances'!$A$2:$AB$6,4,FALSE))),'STB Models Tier 4'!J36&lt;3), 'STB Models Tier 4'!J36*$J$2,"")</f>
        <v/>
      </c>
      <c r="K36" s="16" t="str">
        <f>IF(AND(NOT(ISBLANK('STB Models Tier 4'!K36)),NOT(ISBLANK(VLOOKUP($F36,'Tier 4 Allowances'!$A$2:$AB$6,5,FALSE))),'STB Models Tier 4'!K36&lt;2), 'STB Models Tier 4'!K36*$K$2,"")</f>
        <v/>
      </c>
      <c r="L36" s="16" t="str">
        <f>IF(AND(NOT(ISBLANK('STB Models Tier 4'!L36)),NOT(ISBLANK(VLOOKUP($F36,'Tier 4 Allowances'!$A$2:$AB$6,6,FALSE))),'STB Models Tier 4'!L36&lt;3), 'STB Models Tier 4'!L36*$L$2,"")</f>
        <v/>
      </c>
      <c r="M36" s="16" t="str">
        <f>IF(AND(NOT(ISBLANK('STB Models Tier 4'!M36)),OR(ISBLANK('STB Models Tier 4'!N36),'STB Models Tier 4'!N36=0),NOT(ISBLANK(VLOOKUP($F36,'Tier 4 Allowances'!$A$2:$AB$6,7,FALSE))),'STB Models Tier 4'!M36&lt;2), 'STB Models Tier 4'!M36*$M$2,"")</f>
        <v/>
      </c>
      <c r="N36" s="16" t="str">
        <f>IF(AND(NOT(ISBLANK('STB Models Tier 4'!N36)),NOT(ISBLANK(VLOOKUP($F36,'Tier 4 Allowances'!$A$2:$AB$6,8,FALSE))),'STB Models Tier 4'!N36&lt;2), 'STB Models Tier 4'!N36*$N$2,"")</f>
        <v/>
      </c>
      <c r="O36" s="16" t="str">
        <f>IF(AND(NOT(ISBLANK('STB Models Tier 4'!O36)),NOT(ISBLANK(VLOOKUP($F36,'Tier 4 Allowances'!$A$2:$AB$6,9,FALSE))),'STB Models Tier 4'!O36&lt;7), 'STB Models Tier 4'!O36*$O$2,"")</f>
        <v/>
      </c>
      <c r="P36" s="16" t="str">
        <f>IF(AND(NOT(ISBLANK('STB Models Tier 4'!P36)),OR(ISBLANK('STB Models Tier 4'!S36),'STB Models Tier 4'!S36=0),NOT(ISBLANK(VLOOKUP($F36,'Tier 4 Allowances'!$A$2:$AB$6,10,FALSE))),'STB Models Tier 4'!P36&lt;2), 'STB Models Tier 4'!P36*$P$2,"")</f>
        <v/>
      </c>
      <c r="Q36" s="16" t="str">
        <f>IF(AND(NOT(ISBLANK('STB Models Tier 4'!Q36)),NOT(ISBLANK(VLOOKUP($F36,'Tier 4 Allowances'!$A$2:$AB$6,11,FALSE))),'STB Models Tier 4'!Q36&lt;2), 'STB Models Tier 4'!Q36*$Q$2,"")</f>
        <v/>
      </c>
      <c r="R36" s="16" t="str">
        <f>IF(AND(NOT(ISBLANK('STB Models Tier 4'!R36)),OR(ISBLANK('STB Models Tier 4'!S36),'STB Models Tier 4'!S36=0),NOT(ISBLANK(VLOOKUP($F36,'Tier 4 Allowances'!$A$2:$AB$6,12,FALSE))),'STB Models Tier 4'!R36&lt;2), 'STB Models Tier 4'!R36*$R$2,"")</f>
        <v/>
      </c>
      <c r="S36" s="16" t="str">
        <f>IF(AND(NOT(ISBLANK('STB Models Tier 4'!S36)),NOT(ISBLANK(VLOOKUP($F36,'Tier 4 Allowances'!$A$2:$AB$6,13,FALSE))),'STB Models Tier 4'!S36&lt;2), 'STB Models Tier 4'!S36*$S$2,"")</f>
        <v/>
      </c>
      <c r="T36" s="16" t="str">
        <f>IF(AND(NOT(ISBLANK('STB Models Tier 4'!T36)),NOT(ISBLANK(VLOOKUP($F36,'Tier 4 Allowances'!$A$2:$AB$6,14,FALSE))),'STB Models Tier 4'!T36&lt;2), 'STB Models Tier 4'!T36*$T$2,"")</f>
        <v/>
      </c>
      <c r="U36" s="16" t="str">
        <f>IF(AND(NOT(ISBLANK('STB Models Tier 4'!U36)),NOT(ISBLANK(VLOOKUP($F36,'Tier 4 Allowances'!$A$2:$AB$6,15,FALSE))),'STB Models Tier 4'!U36&lt;3), 'STB Models Tier 4'!U36*$U$2,"")</f>
        <v/>
      </c>
      <c r="V36" s="16" t="str">
        <f>IF(AND(NOT(ISBLANK('STB Models Tier 4'!V36)),NOT(ISBLANK(VLOOKUP($F36,'Tier 4 Allowances'!$A$2:$AB$6,16,FALSE))),'STB Models Tier 4'!V36&lt;2), 'STB Models Tier 4'!V36*$V$2,"")</f>
        <v/>
      </c>
      <c r="W36" s="16" t="str">
        <f>IF(AND(NOT(ISBLANK('STB Models Tier 4'!W36)),NOT(ISBLANK(VLOOKUP($F36,'Tier 4 Allowances'!$A$2:$AB$6,17,FALSE))),'STB Models Tier 4'!W36&lt;6), 'STB Models Tier 4'!W36*$W$2,"")</f>
        <v/>
      </c>
      <c r="X36" s="16" t="str">
        <f>IF(AND(NOT(ISBLANK('STB Models Tier 4'!X36)),NOT(ISBLANK(VLOOKUP($F36,'Tier 4 Allowances'!$A$2:$AB$6,18,FALSE))),'STB Models Tier 4'!X36&lt;3), 'STB Models Tier 4'!X36*$X$2,"")</f>
        <v/>
      </c>
      <c r="Y36" s="16" t="str">
        <f>IF(AND(NOT(ISBLANK('STB Models Tier 4'!Y36)),NOT(ISBLANK(VLOOKUP($F36,'Tier 4 Allowances'!$A$2:$AB$6,19,FALSE))),'STB Models Tier 4'!Y36&lt;3), 'STB Models Tier 4'!Y36*$Y$2,"")</f>
        <v/>
      </c>
      <c r="Z36" s="16" t="str">
        <f>IF(AND(NOT(ISBLANK('STB Models Tier 4'!Z36)),NOT(ISBLANK(VLOOKUP($F36,'Tier 4 Allowances'!$A$2:$AB$6,20,FALSE))),'STB Models Tier 4'!Z36&lt;11), 'STB Models Tier 4'!Z36*$Z$2,"")</f>
        <v/>
      </c>
      <c r="AA36" s="16" t="str">
        <f>IF(AND(NOT(ISBLANK('STB Models Tier 4'!AA36)),NOT(ISBLANK(VLOOKUP($F36,'Tier 4 Allowances'!$A$2:$AB$6,21,FALSE))),'STB Models Tier 4'!AA36&lt;3), 'STB Models Tier 4'!AA36*$AA$2,"")</f>
        <v/>
      </c>
      <c r="AB36" s="16" t="str">
        <f>IF(AND(NOT(ISBLANK('STB Models Tier 4'!AB36)),NOT(ISBLANK(VLOOKUP($F36,'Tier 4 Allowances'!$A$2:$AB$6,22,FALSE))),'STB Models Tier 4'!AB36&lt;3), 'STB Models Tier 4'!AB36*$AB$2,"")</f>
        <v/>
      </c>
      <c r="AC36" s="16" t="str">
        <f>IF(AND(NOT(ISBLANK('STB Models Tier 4'!AC36)),NOT(ISBLANK(VLOOKUP($F36,'Tier 4 Allowances'!$A$2:$AB$6,23,FALSE))),'STB Models Tier 4'!AC36&lt;11), 'STB Models Tier 4'!AC36*$AC$2,"")</f>
        <v/>
      </c>
      <c r="AD36" s="16" t="str">
        <f>IF(AND(NOT(ISBLANK('STB Models Tier 4'!AD36)),NOT(ISBLANK(VLOOKUP($F36,'Tier 4 Allowances'!$A$2:$AB$6,24,FALSE))),'STB Models Tier 4'!AD36&lt;2), 'STB Models Tier 4'!AD36*$AD$2,"")</f>
        <v/>
      </c>
      <c r="AE36" s="16" t="str">
        <f>IF(AND(NOT(ISBLANK('STB Models Tier 4'!AE36)),NOT(ISBLANK(VLOOKUP($F36,'Tier 4 Allowances'!$A$2:$AB$6,25,FALSE))),'STB Models Tier 4'!AE36&lt;2,OR(ISBLANK('STB Models Tier 4'!AD36),'STB Models Tier 4'!AD36=0),OR(ISBLANK('STB Models Tier 4'!$O36),'STB Models Tier 4'!$O36=0)), 'STB Models Tier 4'!AE36*$AE$2,"")</f>
        <v/>
      </c>
      <c r="AF36" s="16" t="str">
        <f>IF(AND(NOT(ISBLANK('STB Models Tier 4'!AF36)),NOT(ISBLANK(VLOOKUP($F36,'Tier 4 Allowances'!$A$2:$AB$6,26,FALSE))),'STB Models Tier 4'!AF36&lt;2), 'STB Models Tier 4'!AF36*$AF$2,"")</f>
        <v/>
      </c>
      <c r="AG36" s="16" t="str">
        <f>IF(AND(NOT(ISBLANK('STB Models Tier 4'!AG36)),NOT(ISBLANK(VLOOKUP($F36,'Tier 4 Allowances'!$A$2:$AB$6,27,FALSE))),'STB Models Tier 4'!AG36&lt;2), 'STB Models Tier 4'!AG36*$AG$2,"")</f>
        <v/>
      </c>
      <c r="AH36" s="16" t="str">
        <f>IF(AND(NOT(ISBLANK('STB Models Tier 4'!AH36)),NOT(ISBLANK(VLOOKUP($F36,'Tier 4 Allowances'!$A$2:$AB$6,28,FALSE))),'STB Models Tier 4'!AH36&lt;2), 'STB Models Tier 4'!AH36*$AH$2,"")</f>
        <v/>
      </c>
      <c r="AI36" s="37" t="str">
        <f>IF(ISBLANK('STB Models Tier 4'!AI36),"",'STB Models Tier 4'!AI36)</f>
        <v/>
      </c>
      <c r="AJ36" s="37">
        <f>IF(AND('STB Models Tier 4'!AS36="Yes",P36=$P$2,NOT(Q36=$Q$2)),-10,0)</f>
        <v>0</v>
      </c>
      <c r="AK36" s="37">
        <f>IF(AND('STB Models Tier 4'!AS36="Yes",AF36=$AF$2),-5,0)</f>
        <v>0</v>
      </c>
      <c r="AL36" s="17" t="str">
        <f>IF(ISBLANK('STB Models Tier 4'!AJ36),"",'STB Models Tier 4'!AJ36)</f>
        <v/>
      </c>
      <c r="AM36" s="17" t="str">
        <f>IF(ISBLANK('STB Models Tier 4'!AK36),"",'STB Models Tier 4'!AK36)</f>
        <v/>
      </c>
      <c r="AN36" s="17" t="str">
        <f>IF(ISBLANK('STB Models Tier 4'!AL36),"",'STB Models Tier 4'!AL36)</f>
        <v/>
      </c>
      <c r="AO36" s="17" t="str">
        <f>IF(ISBLANK('STB Models Tier 4'!AM36),"",'STB Models Tier 4'!AM36)</f>
        <v/>
      </c>
      <c r="AP36" s="17" t="str">
        <f>IF(ISBLANK('STB Models Tier 4'!AN36),"",'STB Models Tier 4'!AN36)</f>
        <v/>
      </c>
      <c r="AQ36" s="17" t="str">
        <f>IF(ISBLANK('STB Models Tier 4'!F36),"",IF(ISBLANK('STB Models Tier 4'!G36), 14, 7-(4-$G36)/2))</f>
        <v/>
      </c>
      <c r="AR36" s="17" t="str">
        <f>IF(ISBLANK('STB Models Tier 4'!F36),"",IF(ISBLANK('STB Models Tier 4'!H36),10,(10-H36)))</f>
        <v/>
      </c>
      <c r="AS36" s="17" t="str">
        <f>IF(ISBLANK('STB Models Tier 4'!F36),"",IF(ISBLANK('STB Models Tier 4'!G36),0,7+(4-G36)/2))</f>
        <v/>
      </c>
      <c r="AT36" s="17" t="str">
        <f>IF(ISBLANK('STB Models Tier 4'!F36),"",'STB Models Tier 4'!H36)</f>
        <v/>
      </c>
      <c r="AU36" s="17" t="str">
        <f>IF(ISBLANK('STB Models Tier 4'!F36),"",(IF(OR(AND(NOT(ISBLANK('STB Models Tier 4'!G36)),ISBLANK('STB Models Tier 4'!AL36)),AND(NOT(ISBLANK('STB Models Tier 4'!H36)),ISBLANK('STB Models Tier 4'!AM36)),ISBLANK('STB Models Tier 4'!AK36)),"Incomplete",0.365*('STB Models Tier 4'!AJ36*AQ36+'STB Models Tier 4'!AK36*AR36+'STB Models Tier 4'!AL36*AS36+'STB Models Tier 4'!AM36*AT36))))</f>
        <v/>
      </c>
      <c r="AV36" s="16" t="str">
        <f>IF(ISBLANK('STB Models Tier 4'!F36),"",VLOOKUP(F36,'Tier 4 Allowances'!$A$2:$B$6,2,FALSE)+SUM($I36:$AH36)+AJ36+AK36)</f>
        <v/>
      </c>
      <c r="AW36" s="37" t="str">
        <f>IF(ISBLANK('STB Models Tier 4'!F36),"",AV36+'STB Models Tier 4'!AI36)</f>
        <v/>
      </c>
      <c r="AX36" s="37" t="str">
        <f>IF(ISBLANK('STB Models Tier 4'!AN36),"",IF('STB Models Tier 4'!AN36&gt;'Tier 4 Calculations'!AW36,"No","Yes"))</f>
        <v/>
      </c>
      <c r="AY36" s="51" t="str">
        <f>IF(ISBLANK('STB Models Tier 4'!AS36),"",'STB Models Tier 4'!AS36)</f>
        <v/>
      </c>
    </row>
    <row r="37" spans="1:51" ht="16" x14ac:dyDescent="0.2">
      <c r="A37" s="16" t="str">
        <f>IF(ISBLANK('STB Models Tier 4'!A37),"",'STB Models Tier 4'!A37)</f>
        <v/>
      </c>
      <c r="B37" s="16" t="str">
        <f>IF(ISBLANK('STB Models Tier 4'!B37),"",'STB Models Tier 4'!B37)</f>
        <v/>
      </c>
      <c r="C37" s="16" t="str">
        <f>IF(ISBLANK('STB Models Tier 4'!C37),"",'STB Models Tier 4'!C37)</f>
        <v/>
      </c>
      <c r="D37" s="16" t="str">
        <f>IF(ISBLANK('STB Models Tier 4'!D37),"",'STB Models Tier 4'!D37)</f>
        <v/>
      </c>
      <c r="E37" s="16" t="str">
        <f>IF(ISBLANK('STB Models Tier 4'!E37),"",'STB Models Tier 4'!E37)</f>
        <v/>
      </c>
      <c r="F37" s="16" t="str">
        <f>IF(ISBLANK('STB Models Tier 4'!F37),"",'STB Models Tier 4'!F37)</f>
        <v/>
      </c>
      <c r="G37" s="16" t="str">
        <f>IF(ISBLANK('STB Models Tier 4'!G37),"",'STB Models Tier 4'!G37)</f>
        <v/>
      </c>
      <c r="H37" s="16" t="str">
        <f>IF(ISBLANK('STB Models Tier 4'!H37),"",'STB Models Tier 4'!H37)</f>
        <v/>
      </c>
      <c r="I37" s="16" t="str">
        <f>IF(AND(NOT(ISBLANK('STB Models Tier 4'!I37)),NOT(ISBLANK(VLOOKUP($F37,'Tier 4 Allowances'!$A$2:$AB$6,3,FALSE))),'STB Models Tier 4'!I37&lt;2), 'STB Models Tier 4'!I37*$I$2,"")</f>
        <v/>
      </c>
      <c r="J37" s="16" t="str">
        <f>IF(AND(NOT(ISBLANK('STB Models Tier 4'!J37)),NOT(ISBLANK(VLOOKUP($F37,'Tier 4 Allowances'!$A$2:$AB$6,4,FALSE))),'STB Models Tier 4'!J37&lt;3), 'STB Models Tier 4'!J37*$J$2,"")</f>
        <v/>
      </c>
      <c r="K37" s="16" t="str">
        <f>IF(AND(NOT(ISBLANK('STB Models Tier 4'!K37)),NOT(ISBLANK(VLOOKUP($F37,'Tier 4 Allowances'!$A$2:$AB$6,5,FALSE))),'STB Models Tier 4'!K37&lt;2), 'STB Models Tier 4'!K37*$K$2,"")</f>
        <v/>
      </c>
      <c r="L37" s="16" t="str">
        <f>IF(AND(NOT(ISBLANK('STB Models Tier 4'!L37)),NOT(ISBLANK(VLOOKUP($F37,'Tier 4 Allowances'!$A$2:$AB$6,6,FALSE))),'STB Models Tier 4'!L37&lt;3), 'STB Models Tier 4'!L37*$L$2,"")</f>
        <v/>
      </c>
      <c r="M37" s="16" t="str">
        <f>IF(AND(NOT(ISBLANK('STB Models Tier 4'!M37)),OR(ISBLANK('STB Models Tier 4'!N37),'STB Models Tier 4'!N37=0),NOT(ISBLANK(VLOOKUP($F37,'Tier 4 Allowances'!$A$2:$AB$6,7,FALSE))),'STB Models Tier 4'!M37&lt;2), 'STB Models Tier 4'!M37*$M$2,"")</f>
        <v/>
      </c>
      <c r="N37" s="16" t="str">
        <f>IF(AND(NOT(ISBLANK('STB Models Tier 4'!N37)),NOT(ISBLANK(VLOOKUP($F37,'Tier 4 Allowances'!$A$2:$AB$6,8,FALSE))),'STB Models Tier 4'!N37&lt;2), 'STB Models Tier 4'!N37*$N$2,"")</f>
        <v/>
      </c>
      <c r="O37" s="16" t="str">
        <f>IF(AND(NOT(ISBLANK('STB Models Tier 4'!O37)),NOT(ISBLANK(VLOOKUP($F37,'Tier 4 Allowances'!$A$2:$AB$6,9,FALSE))),'STB Models Tier 4'!O37&lt;7), 'STB Models Tier 4'!O37*$O$2,"")</f>
        <v/>
      </c>
      <c r="P37" s="16" t="str">
        <f>IF(AND(NOT(ISBLANK('STB Models Tier 4'!P37)),OR(ISBLANK('STB Models Tier 4'!S37),'STB Models Tier 4'!S37=0),NOT(ISBLANK(VLOOKUP($F37,'Tier 4 Allowances'!$A$2:$AB$6,10,FALSE))),'STB Models Tier 4'!P37&lt;2), 'STB Models Tier 4'!P37*$P$2,"")</f>
        <v/>
      </c>
      <c r="Q37" s="16" t="str">
        <f>IF(AND(NOT(ISBLANK('STB Models Tier 4'!Q37)),NOT(ISBLANK(VLOOKUP($F37,'Tier 4 Allowances'!$A$2:$AB$6,11,FALSE))),'STB Models Tier 4'!Q37&lt;2), 'STB Models Tier 4'!Q37*$Q$2,"")</f>
        <v/>
      </c>
      <c r="R37" s="16" t="str">
        <f>IF(AND(NOT(ISBLANK('STB Models Tier 4'!R37)),OR(ISBLANK('STB Models Tier 4'!S37),'STB Models Tier 4'!S37=0),NOT(ISBLANK(VLOOKUP($F37,'Tier 4 Allowances'!$A$2:$AB$6,12,FALSE))),'STB Models Tier 4'!R37&lt;2), 'STB Models Tier 4'!R37*$R$2,"")</f>
        <v/>
      </c>
      <c r="S37" s="16" t="str">
        <f>IF(AND(NOT(ISBLANK('STB Models Tier 4'!S37)),NOT(ISBLANK(VLOOKUP($F37,'Tier 4 Allowances'!$A$2:$AB$6,13,FALSE))),'STB Models Tier 4'!S37&lt;2), 'STB Models Tier 4'!S37*$S$2,"")</f>
        <v/>
      </c>
      <c r="T37" s="16" t="str">
        <f>IF(AND(NOT(ISBLANK('STB Models Tier 4'!T37)),NOT(ISBLANK(VLOOKUP($F37,'Tier 4 Allowances'!$A$2:$AB$6,14,FALSE))),'STB Models Tier 4'!T37&lt;2), 'STB Models Tier 4'!T37*$T$2,"")</f>
        <v/>
      </c>
      <c r="U37" s="16" t="str">
        <f>IF(AND(NOT(ISBLANK('STB Models Tier 4'!U37)),NOT(ISBLANK(VLOOKUP($F37,'Tier 4 Allowances'!$A$2:$AB$6,15,FALSE))),'STB Models Tier 4'!U37&lt;3), 'STB Models Tier 4'!U37*$U$2,"")</f>
        <v/>
      </c>
      <c r="V37" s="16" t="str">
        <f>IF(AND(NOT(ISBLANK('STB Models Tier 4'!V37)),NOT(ISBLANK(VLOOKUP($F37,'Tier 4 Allowances'!$A$2:$AB$6,16,FALSE))),'STB Models Tier 4'!V37&lt;2), 'STB Models Tier 4'!V37*$V$2,"")</f>
        <v/>
      </c>
      <c r="W37" s="16" t="str">
        <f>IF(AND(NOT(ISBLANK('STB Models Tier 4'!W37)),NOT(ISBLANK(VLOOKUP($F37,'Tier 4 Allowances'!$A$2:$AB$6,17,FALSE))),'STB Models Tier 4'!W37&lt;6), 'STB Models Tier 4'!W37*$W$2,"")</f>
        <v/>
      </c>
      <c r="X37" s="16" t="str">
        <f>IF(AND(NOT(ISBLANK('STB Models Tier 4'!X37)),NOT(ISBLANK(VLOOKUP($F37,'Tier 4 Allowances'!$A$2:$AB$6,18,FALSE))),'STB Models Tier 4'!X37&lt;3), 'STB Models Tier 4'!X37*$X$2,"")</f>
        <v/>
      </c>
      <c r="Y37" s="16" t="str">
        <f>IF(AND(NOT(ISBLANK('STB Models Tier 4'!Y37)),NOT(ISBLANK(VLOOKUP($F37,'Tier 4 Allowances'!$A$2:$AB$6,19,FALSE))),'STB Models Tier 4'!Y37&lt;3), 'STB Models Tier 4'!Y37*$Y$2,"")</f>
        <v/>
      </c>
      <c r="Z37" s="16" t="str">
        <f>IF(AND(NOT(ISBLANK('STB Models Tier 4'!Z37)),NOT(ISBLANK(VLOOKUP($F37,'Tier 4 Allowances'!$A$2:$AB$6,20,FALSE))),'STB Models Tier 4'!Z37&lt;11), 'STB Models Tier 4'!Z37*$Z$2,"")</f>
        <v/>
      </c>
      <c r="AA37" s="16" t="str">
        <f>IF(AND(NOT(ISBLANK('STB Models Tier 4'!AA37)),NOT(ISBLANK(VLOOKUP($F37,'Tier 4 Allowances'!$A$2:$AB$6,21,FALSE))),'STB Models Tier 4'!AA37&lt;3), 'STB Models Tier 4'!AA37*$AA$2,"")</f>
        <v/>
      </c>
      <c r="AB37" s="16" t="str">
        <f>IF(AND(NOT(ISBLANK('STB Models Tier 4'!AB37)),NOT(ISBLANK(VLOOKUP($F37,'Tier 4 Allowances'!$A$2:$AB$6,22,FALSE))),'STB Models Tier 4'!AB37&lt;3), 'STB Models Tier 4'!AB37*$AB$2,"")</f>
        <v/>
      </c>
      <c r="AC37" s="16" t="str">
        <f>IF(AND(NOT(ISBLANK('STB Models Tier 4'!AC37)),NOT(ISBLANK(VLOOKUP($F37,'Tier 4 Allowances'!$A$2:$AB$6,23,FALSE))),'STB Models Tier 4'!AC37&lt;11), 'STB Models Tier 4'!AC37*$AC$2,"")</f>
        <v/>
      </c>
      <c r="AD37" s="16" t="str">
        <f>IF(AND(NOT(ISBLANK('STB Models Tier 4'!AD37)),NOT(ISBLANK(VLOOKUP($F37,'Tier 4 Allowances'!$A$2:$AB$6,24,FALSE))),'STB Models Tier 4'!AD37&lt;2), 'STB Models Tier 4'!AD37*$AD$2,"")</f>
        <v/>
      </c>
      <c r="AE37" s="16" t="str">
        <f>IF(AND(NOT(ISBLANK('STB Models Tier 4'!AE37)),NOT(ISBLANK(VLOOKUP($F37,'Tier 4 Allowances'!$A$2:$AB$6,25,FALSE))),'STB Models Tier 4'!AE37&lt;2,OR(ISBLANK('STB Models Tier 4'!AD37),'STB Models Tier 4'!AD37=0),OR(ISBLANK('STB Models Tier 4'!$O37),'STB Models Tier 4'!$O37=0)), 'STB Models Tier 4'!AE37*$AE$2,"")</f>
        <v/>
      </c>
      <c r="AF37" s="16" t="str">
        <f>IF(AND(NOT(ISBLANK('STB Models Tier 4'!AF37)),NOT(ISBLANK(VLOOKUP($F37,'Tier 4 Allowances'!$A$2:$AB$6,26,FALSE))),'STB Models Tier 4'!AF37&lt;2), 'STB Models Tier 4'!AF37*$AF$2,"")</f>
        <v/>
      </c>
      <c r="AG37" s="16" t="str">
        <f>IF(AND(NOT(ISBLANK('STB Models Tier 4'!AG37)),NOT(ISBLANK(VLOOKUP($F37,'Tier 4 Allowances'!$A$2:$AB$6,27,FALSE))),'STB Models Tier 4'!AG37&lt;2), 'STB Models Tier 4'!AG37*$AG$2,"")</f>
        <v/>
      </c>
      <c r="AH37" s="16" t="str">
        <f>IF(AND(NOT(ISBLANK('STB Models Tier 4'!AH37)),NOT(ISBLANK(VLOOKUP($F37,'Tier 4 Allowances'!$A$2:$AB$6,28,FALSE))),'STB Models Tier 4'!AH37&lt;2), 'STB Models Tier 4'!AH37*$AH$2,"")</f>
        <v/>
      </c>
      <c r="AI37" s="37" t="str">
        <f>IF(ISBLANK('STB Models Tier 4'!AI37),"",'STB Models Tier 4'!AI37)</f>
        <v/>
      </c>
      <c r="AJ37" s="37">
        <f>IF(AND('STB Models Tier 4'!AS37="Yes",P37=$P$2,NOT(Q37=$Q$2)),-10,0)</f>
        <v>0</v>
      </c>
      <c r="AK37" s="37">
        <f>IF(AND('STB Models Tier 4'!AS37="Yes",AF37=$AF$2),-5,0)</f>
        <v>0</v>
      </c>
      <c r="AL37" s="17" t="str">
        <f>IF(ISBLANK('STB Models Tier 4'!AJ37),"",'STB Models Tier 4'!AJ37)</f>
        <v/>
      </c>
      <c r="AM37" s="17" t="str">
        <f>IF(ISBLANK('STB Models Tier 4'!AK37),"",'STB Models Tier 4'!AK37)</f>
        <v/>
      </c>
      <c r="AN37" s="17" t="str">
        <f>IF(ISBLANK('STB Models Tier 4'!AL37),"",'STB Models Tier 4'!AL37)</f>
        <v/>
      </c>
      <c r="AO37" s="17" t="str">
        <f>IF(ISBLANK('STB Models Tier 4'!AM37),"",'STB Models Tier 4'!AM37)</f>
        <v/>
      </c>
      <c r="AP37" s="17" t="str">
        <f>IF(ISBLANK('STB Models Tier 4'!AN37),"",'STB Models Tier 4'!AN37)</f>
        <v/>
      </c>
      <c r="AQ37" s="17" t="str">
        <f>IF(ISBLANK('STB Models Tier 4'!F37),"",IF(ISBLANK('STB Models Tier 4'!G37), 14, 7-(4-$G37)/2))</f>
        <v/>
      </c>
      <c r="AR37" s="17" t="str">
        <f>IF(ISBLANK('STB Models Tier 4'!F37),"",IF(ISBLANK('STB Models Tier 4'!H37),10,(10-H37)))</f>
        <v/>
      </c>
      <c r="AS37" s="17" t="str">
        <f>IF(ISBLANK('STB Models Tier 4'!F37),"",IF(ISBLANK('STB Models Tier 4'!G37),0,7+(4-G37)/2))</f>
        <v/>
      </c>
      <c r="AT37" s="17" t="str">
        <f>IF(ISBLANK('STB Models Tier 4'!F37),"",'STB Models Tier 4'!H37)</f>
        <v/>
      </c>
      <c r="AU37" s="17" t="str">
        <f>IF(ISBLANK('STB Models Tier 4'!F37),"",(IF(OR(AND(NOT(ISBLANK('STB Models Tier 4'!G37)),ISBLANK('STB Models Tier 4'!AL37)),AND(NOT(ISBLANK('STB Models Tier 4'!H37)),ISBLANK('STB Models Tier 4'!AM37)),ISBLANK('STB Models Tier 4'!AK37)),"Incomplete",0.365*('STB Models Tier 4'!AJ37*AQ37+'STB Models Tier 4'!AK37*AR37+'STB Models Tier 4'!AL37*AS37+'STB Models Tier 4'!AM37*AT37))))</f>
        <v/>
      </c>
      <c r="AV37" s="16" t="str">
        <f>IF(ISBLANK('STB Models Tier 4'!F37),"",VLOOKUP(F37,'Tier 4 Allowances'!$A$2:$B$6,2,FALSE)+SUM($I37:$AH37)+AJ37+AK37)</f>
        <v/>
      </c>
      <c r="AW37" s="37" t="str">
        <f>IF(ISBLANK('STB Models Tier 4'!F37),"",AV37+'STB Models Tier 4'!AI37)</f>
        <v/>
      </c>
      <c r="AX37" s="37" t="str">
        <f>IF(ISBLANK('STB Models Tier 4'!AN37),"",IF('STB Models Tier 4'!AN37&gt;'Tier 4 Calculations'!AW37,"No","Yes"))</f>
        <v/>
      </c>
      <c r="AY37" s="51" t="str">
        <f>IF(ISBLANK('STB Models Tier 4'!AS37),"",'STB Models Tier 4'!AS37)</f>
        <v/>
      </c>
    </row>
    <row r="38" spans="1:51" ht="16" x14ac:dyDescent="0.2">
      <c r="A38" s="16" t="str">
        <f>IF(ISBLANK('STB Models Tier 4'!A38),"",'STB Models Tier 4'!A38)</f>
        <v/>
      </c>
      <c r="B38" s="16" t="str">
        <f>IF(ISBLANK('STB Models Tier 4'!B38),"",'STB Models Tier 4'!B38)</f>
        <v/>
      </c>
      <c r="C38" s="16" t="str">
        <f>IF(ISBLANK('STB Models Tier 4'!C38),"",'STB Models Tier 4'!C38)</f>
        <v/>
      </c>
      <c r="D38" s="16" t="str">
        <f>IF(ISBLANK('STB Models Tier 4'!D38),"",'STB Models Tier 4'!D38)</f>
        <v/>
      </c>
      <c r="E38" s="16" t="str">
        <f>IF(ISBLANK('STB Models Tier 4'!E38),"",'STB Models Tier 4'!E38)</f>
        <v/>
      </c>
      <c r="F38" s="16" t="str">
        <f>IF(ISBLANK('STB Models Tier 4'!F38),"",'STB Models Tier 4'!F38)</f>
        <v/>
      </c>
      <c r="G38" s="16" t="str">
        <f>IF(ISBLANK('STB Models Tier 4'!G38),"",'STB Models Tier 4'!G38)</f>
        <v/>
      </c>
      <c r="H38" s="16" t="str">
        <f>IF(ISBLANK('STB Models Tier 4'!H38),"",'STB Models Tier 4'!H38)</f>
        <v/>
      </c>
      <c r="I38" s="16" t="str">
        <f>IF(AND(NOT(ISBLANK('STB Models Tier 4'!I38)),NOT(ISBLANK(VLOOKUP($F38,'Tier 4 Allowances'!$A$2:$AB$6,3,FALSE))),'STB Models Tier 4'!I38&lt;2), 'STB Models Tier 4'!I38*$I$2,"")</f>
        <v/>
      </c>
      <c r="J38" s="16" t="str">
        <f>IF(AND(NOT(ISBLANK('STB Models Tier 4'!J38)),NOT(ISBLANK(VLOOKUP($F38,'Tier 4 Allowances'!$A$2:$AB$6,4,FALSE))),'STB Models Tier 4'!J38&lt;3), 'STB Models Tier 4'!J38*$J$2,"")</f>
        <v/>
      </c>
      <c r="K38" s="16" t="str">
        <f>IF(AND(NOT(ISBLANK('STB Models Tier 4'!K38)),NOT(ISBLANK(VLOOKUP($F38,'Tier 4 Allowances'!$A$2:$AB$6,5,FALSE))),'STB Models Tier 4'!K38&lt;2), 'STB Models Tier 4'!K38*$K$2,"")</f>
        <v/>
      </c>
      <c r="L38" s="16" t="str">
        <f>IF(AND(NOT(ISBLANK('STB Models Tier 4'!L38)),NOT(ISBLANK(VLOOKUP($F38,'Tier 4 Allowances'!$A$2:$AB$6,6,FALSE))),'STB Models Tier 4'!L38&lt;3), 'STB Models Tier 4'!L38*$L$2,"")</f>
        <v/>
      </c>
      <c r="M38" s="16" t="str">
        <f>IF(AND(NOT(ISBLANK('STB Models Tier 4'!M38)),OR(ISBLANK('STB Models Tier 4'!N38),'STB Models Tier 4'!N38=0),NOT(ISBLANK(VLOOKUP($F38,'Tier 4 Allowances'!$A$2:$AB$6,7,FALSE))),'STB Models Tier 4'!M38&lt;2), 'STB Models Tier 4'!M38*$M$2,"")</f>
        <v/>
      </c>
      <c r="N38" s="16" t="str">
        <f>IF(AND(NOT(ISBLANK('STB Models Tier 4'!N38)),NOT(ISBLANK(VLOOKUP($F38,'Tier 4 Allowances'!$A$2:$AB$6,8,FALSE))),'STB Models Tier 4'!N38&lt;2), 'STB Models Tier 4'!N38*$N$2,"")</f>
        <v/>
      </c>
      <c r="O38" s="16" t="str">
        <f>IF(AND(NOT(ISBLANK('STB Models Tier 4'!O38)),NOT(ISBLANK(VLOOKUP($F38,'Tier 4 Allowances'!$A$2:$AB$6,9,FALSE))),'STB Models Tier 4'!O38&lt;7), 'STB Models Tier 4'!O38*$O$2,"")</f>
        <v/>
      </c>
      <c r="P38" s="16" t="str">
        <f>IF(AND(NOT(ISBLANK('STB Models Tier 4'!P38)),OR(ISBLANK('STB Models Tier 4'!S38),'STB Models Tier 4'!S38=0),NOT(ISBLANK(VLOOKUP($F38,'Tier 4 Allowances'!$A$2:$AB$6,10,FALSE))),'STB Models Tier 4'!P38&lt;2), 'STB Models Tier 4'!P38*$P$2,"")</f>
        <v/>
      </c>
      <c r="Q38" s="16" t="str">
        <f>IF(AND(NOT(ISBLANK('STB Models Tier 4'!Q38)),NOT(ISBLANK(VLOOKUP($F38,'Tier 4 Allowances'!$A$2:$AB$6,11,FALSE))),'STB Models Tier 4'!Q38&lt;2), 'STB Models Tier 4'!Q38*$Q$2,"")</f>
        <v/>
      </c>
      <c r="R38" s="16" t="str">
        <f>IF(AND(NOT(ISBLANK('STB Models Tier 4'!R38)),OR(ISBLANK('STB Models Tier 4'!S38),'STB Models Tier 4'!S38=0),NOT(ISBLANK(VLOOKUP($F38,'Tier 4 Allowances'!$A$2:$AB$6,12,FALSE))),'STB Models Tier 4'!R38&lt;2), 'STB Models Tier 4'!R38*$R$2,"")</f>
        <v/>
      </c>
      <c r="S38" s="16" t="str">
        <f>IF(AND(NOT(ISBLANK('STB Models Tier 4'!S38)),NOT(ISBLANK(VLOOKUP($F38,'Tier 4 Allowances'!$A$2:$AB$6,13,FALSE))),'STB Models Tier 4'!S38&lt;2), 'STB Models Tier 4'!S38*$S$2,"")</f>
        <v/>
      </c>
      <c r="T38" s="16" t="str">
        <f>IF(AND(NOT(ISBLANK('STB Models Tier 4'!T38)),NOT(ISBLANK(VLOOKUP($F38,'Tier 4 Allowances'!$A$2:$AB$6,14,FALSE))),'STB Models Tier 4'!T38&lt;2), 'STB Models Tier 4'!T38*$T$2,"")</f>
        <v/>
      </c>
      <c r="U38" s="16" t="str">
        <f>IF(AND(NOT(ISBLANK('STB Models Tier 4'!U38)),NOT(ISBLANK(VLOOKUP($F38,'Tier 4 Allowances'!$A$2:$AB$6,15,FALSE))),'STB Models Tier 4'!U38&lt;3), 'STB Models Tier 4'!U38*$U$2,"")</f>
        <v/>
      </c>
      <c r="V38" s="16" t="str">
        <f>IF(AND(NOT(ISBLANK('STB Models Tier 4'!V38)),NOT(ISBLANK(VLOOKUP($F38,'Tier 4 Allowances'!$A$2:$AB$6,16,FALSE))),'STB Models Tier 4'!V38&lt;2), 'STB Models Tier 4'!V38*$V$2,"")</f>
        <v/>
      </c>
      <c r="W38" s="16" t="str">
        <f>IF(AND(NOT(ISBLANK('STB Models Tier 4'!W38)),NOT(ISBLANK(VLOOKUP($F38,'Tier 4 Allowances'!$A$2:$AB$6,17,FALSE))),'STB Models Tier 4'!W38&lt;6), 'STB Models Tier 4'!W38*$W$2,"")</f>
        <v/>
      </c>
      <c r="X38" s="16" t="str">
        <f>IF(AND(NOT(ISBLANK('STB Models Tier 4'!X38)),NOT(ISBLANK(VLOOKUP($F38,'Tier 4 Allowances'!$A$2:$AB$6,18,FALSE))),'STB Models Tier 4'!X38&lt;3), 'STB Models Tier 4'!X38*$X$2,"")</f>
        <v/>
      </c>
      <c r="Y38" s="16" t="str">
        <f>IF(AND(NOT(ISBLANK('STB Models Tier 4'!Y38)),NOT(ISBLANK(VLOOKUP($F38,'Tier 4 Allowances'!$A$2:$AB$6,19,FALSE))),'STB Models Tier 4'!Y38&lt;3), 'STB Models Tier 4'!Y38*$Y$2,"")</f>
        <v/>
      </c>
      <c r="Z38" s="16" t="str">
        <f>IF(AND(NOT(ISBLANK('STB Models Tier 4'!Z38)),NOT(ISBLANK(VLOOKUP($F38,'Tier 4 Allowances'!$A$2:$AB$6,20,FALSE))),'STB Models Tier 4'!Z38&lt;11), 'STB Models Tier 4'!Z38*$Z$2,"")</f>
        <v/>
      </c>
      <c r="AA38" s="16" t="str">
        <f>IF(AND(NOT(ISBLANK('STB Models Tier 4'!AA38)),NOT(ISBLANK(VLOOKUP($F38,'Tier 4 Allowances'!$A$2:$AB$6,21,FALSE))),'STB Models Tier 4'!AA38&lt;3), 'STB Models Tier 4'!AA38*$AA$2,"")</f>
        <v/>
      </c>
      <c r="AB38" s="16" t="str">
        <f>IF(AND(NOT(ISBLANK('STB Models Tier 4'!AB38)),NOT(ISBLANK(VLOOKUP($F38,'Tier 4 Allowances'!$A$2:$AB$6,22,FALSE))),'STB Models Tier 4'!AB38&lt;3), 'STB Models Tier 4'!AB38*$AB$2,"")</f>
        <v/>
      </c>
      <c r="AC38" s="16" t="str">
        <f>IF(AND(NOT(ISBLANK('STB Models Tier 4'!AC38)),NOT(ISBLANK(VLOOKUP($F38,'Tier 4 Allowances'!$A$2:$AB$6,23,FALSE))),'STB Models Tier 4'!AC38&lt;11), 'STB Models Tier 4'!AC38*$AC$2,"")</f>
        <v/>
      </c>
      <c r="AD38" s="16" t="str">
        <f>IF(AND(NOT(ISBLANK('STB Models Tier 4'!AD38)),NOT(ISBLANK(VLOOKUP($F38,'Tier 4 Allowances'!$A$2:$AB$6,24,FALSE))),'STB Models Tier 4'!AD38&lt;2), 'STB Models Tier 4'!AD38*$AD$2,"")</f>
        <v/>
      </c>
      <c r="AE38" s="16" t="str">
        <f>IF(AND(NOT(ISBLANK('STB Models Tier 4'!AE38)),NOT(ISBLANK(VLOOKUP($F38,'Tier 4 Allowances'!$A$2:$AB$6,25,FALSE))),'STB Models Tier 4'!AE38&lt;2,OR(ISBLANK('STB Models Tier 4'!AD38),'STB Models Tier 4'!AD38=0),OR(ISBLANK('STB Models Tier 4'!$O38),'STB Models Tier 4'!$O38=0)), 'STB Models Tier 4'!AE38*$AE$2,"")</f>
        <v/>
      </c>
      <c r="AF38" s="16" t="str">
        <f>IF(AND(NOT(ISBLANK('STB Models Tier 4'!AF38)),NOT(ISBLANK(VLOOKUP($F38,'Tier 4 Allowances'!$A$2:$AB$6,26,FALSE))),'STB Models Tier 4'!AF38&lt;2), 'STB Models Tier 4'!AF38*$AF$2,"")</f>
        <v/>
      </c>
      <c r="AG38" s="16" t="str">
        <f>IF(AND(NOT(ISBLANK('STB Models Tier 4'!AG38)),NOT(ISBLANK(VLOOKUP($F38,'Tier 4 Allowances'!$A$2:$AB$6,27,FALSE))),'STB Models Tier 4'!AG38&lt;2), 'STB Models Tier 4'!AG38*$AG$2,"")</f>
        <v/>
      </c>
      <c r="AH38" s="16" t="str">
        <f>IF(AND(NOT(ISBLANK('STB Models Tier 4'!AH38)),NOT(ISBLANK(VLOOKUP($F38,'Tier 4 Allowances'!$A$2:$AB$6,28,FALSE))),'STB Models Tier 4'!AH38&lt;2), 'STB Models Tier 4'!AH38*$AH$2,"")</f>
        <v/>
      </c>
      <c r="AI38" s="37" t="str">
        <f>IF(ISBLANK('STB Models Tier 4'!AI38),"",'STB Models Tier 4'!AI38)</f>
        <v/>
      </c>
      <c r="AJ38" s="37">
        <f>IF(AND('STB Models Tier 4'!AS38="Yes",P38=$P$2,NOT(Q38=$Q$2)),-10,0)</f>
        <v>0</v>
      </c>
      <c r="AK38" s="37">
        <f>IF(AND('STB Models Tier 4'!AS38="Yes",AF38=$AF$2),-5,0)</f>
        <v>0</v>
      </c>
      <c r="AL38" s="17" t="str">
        <f>IF(ISBLANK('STB Models Tier 4'!AJ38),"",'STB Models Tier 4'!AJ38)</f>
        <v/>
      </c>
      <c r="AM38" s="17" t="str">
        <f>IF(ISBLANK('STB Models Tier 4'!AK38),"",'STB Models Tier 4'!AK38)</f>
        <v/>
      </c>
      <c r="AN38" s="17" t="str">
        <f>IF(ISBLANK('STB Models Tier 4'!AL38),"",'STB Models Tier 4'!AL38)</f>
        <v/>
      </c>
      <c r="AO38" s="17" t="str">
        <f>IF(ISBLANK('STB Models Tier 4'!AM38),"",'STB Models Tier 4'!AM38)</f>
        <v/>
      </c>
      <c r="AP38" s="17" t="str">
        <f>IF(ISBLANK('STB Models Tier 4'!AN38),"",'STB Models Tier 4'!AN38)</f>
        <v/>
      </c>
      <c r="AQ38" s="17" t="str">
        <f>IF(ISBLANK('STB Models Tier 4'!F38),"",IF(ISBLANK('STB Models Tier 4'!G38), 14, 7-(4-$G38)/2))</f>
        <v/>
      </c>
      <c r="AR38" s="17" t="str">
        <f>IF(ISBLANK('STB Models Tier 4'!F38),"",IF(ISBLANK('STB Models Tier 4'!H38),10,(10-H38)))</f>
        <v/>
      </c>
      <c r="AS38" s="17" t="str">
        <f>IF(ISBLANK('STB Models Tier 4'!F38),"",IF(ISBLANK('STB Models Tier 4'!G38),0,7+(4-G38)/2))</f>
        <v/>
      </c>
      <c r="AT38" s="17" t="str">
        <f>IF(ISBLANK('STB Models Tier 4'!F38),"",'STB Models Tier 4'!H38)</f>
        <v/>
      </c>
      <c r="AU38" s="17" t="str">
        <f>IF(ISBLANK('STB Models Tier 4'!F38),"",(IF(OR(AND(NOT(ISBLANK('STB Models Tier 4'!G38)),ISBLANK('STB Models Tier 4'!AL38)),AND(NOT(ISBLANK('STB Models Tier 4'!H38)),ISBLANK('STB Models Tier 4'!AM38)),ISBLANK('STB Models Tier 4'!AK38)),"Incomplete",0.365*('STB Models Tier 4'!AJ38*AQ38+'STB Models Tier 4'!AK38*AR38+'STB Models Tier 4'!AL38*AS38+'STB Models Tier 4'!AM38*AT38))))</f>
        <v/>
      </c>
      <c r="AV38" s="16" t="str">
        <f>IF(ISBLANK('STB Models Tier 4'!F38),"",VLOOKUP(F38,'Tier 4 Allowances'!$A$2:$B$6,2,FALSE)+SUM($I38:$AH38)+AJ38+AK38)</f>
        <v/>
      </c>
      <c r="AW38" s="37" t="str">
        <f>IF(ISBLANK('STB Models Tier 4'!F38),"",AV38+'STB Models Tier 4'!AI38)</f>
        <v/>
      </c>
      <c r="AX38" s="37" t="str">
        <f>IF(ISBLANK('STB Models Tier 4'!AN38),"",IF('STB Models Tier 4'!AN38&gt;'Tier 4 Calculations'!AW38,"No","Yes"))</f>
        <v/>
      </c>
      <c r="AY38" s="51" t="str">
        <f>IF(ISBLANK('STB Models Tier 4'!AS38),"",'STB Models Tier 4'!AS38)</f>
        <v/>
      </c>
    </row>
    <row r="39" spans="1:51" ht="16" x14ac:dyDescent="0.2">
      <c r="A39" s="16" t="str">
        <f>IF(ISBLANK('STB Models Tier 4'!A39),"",'STB Models Tier 4'!A39)</f>
        <v/>
      </c>
      <c r="B39" s="16" t="str">
        <f>IF(ISBLANK('STB Models Tier 4'!B39),"",'STB Models Tier 4'!B39)</f>
        <v/>
      </c>
      <c r="C39" s="16" t="str">
        <f>IF(ISBLANK('STB Models Tier 4'!C39),"",'STB Models Tier 4'!C39)</f>
        <v/>
      </c>
      <c r="D39" s="16" t="str">
        <f>IF(ISBLANK('STB Models Tier 4'!D39),"",'STB Models Tier 4'!D39)</f>
        <v/>
      </c>
      <c r="E39" s="16" t="str">
        <f>IF(ISBLANK('STB Models Tier 4'!E39),"",'STB Models Tier 4'!E39)</f>
        <v/>
      </c>
      <c r="F39" s="16" t="str">
        <f>IF(ISBLANK('STB Models Tier 4'!F39),"",'STB Models Tier 4'!F39)</f>
        <v/>
      </c>
      <c r="G39" s="16" t="str">
        <f>IF(ISBLANK('STB Models Tier 4'!G39),"",'STB Models Tier 4'!G39)</f>
        <v/>
      </c>
      <c r="H39" s="16" t="str">
        <f>IF(ISBLANK('STB Models Tier 4'!H39),"",'STB Models Tier 4'!H39)</f>
        <v/>
      </c>
      <c r="I39" s="16" t="str">
        <f>IF(AND(NOT(ISBLANK('STB Models Tier 4'!I39)),NOT(ISBLANK(VLOOKUP($F39,'Tier 4 Allowances'!$A$2:$AB$6,3,FALSE))),'STB Models Tier 4'!I39&lt;2), 'STB Models Tier 4'!I39*$I$2,"")</f>
        <v/>
      </c>
      <c r="J39" s="16" t="str">
        <f>IF(AND(NOT(ISBLANK('STB Models Tier 4'!J39)),NOT(ISBLANK(VLOOKUP($F39,'Tier 4 Allowances'!$A$2:$AB$6,4,FALSE))),'STB Models Tier 4'!J39&lt;3), 'STB Models Tier 4'!J39*$J$2,"")</f>
        <v/>
      </c>
      <c r="K39" s="16" t="str">
        <f>IF(AND(NOT(ISBLANK('STB Models Tier 4'!K39)),NOT(ISBLANK(VLOOKUP($F39,'Tier 4 Allowances'!$A$2:$AB$6,5,FALSE))),'STB Models Tier 4'!K39&lt;2), 'STB Models Tier 4'!K39*$K$2,"")</f>
        <v/>
      </c>
      <c r="L39" s="16" t="str">
        <f>IF(AND(NOT(ISBLANK('STB Models Tier 4'!L39)),NOT(ISBLANK(VLOOKUP($F39,'Tier 4 Allowances'!$A$2:$AB$6,6,FALSE))),'STB Models Tier 4'!L39&lt;3), 'STB Models Tier 4'!L39*$L$2,"")</f>
        <v/>
      </c>
      <c r="M39" s="16" t="str">
        <f>IF(AND(NOT(ISBLANK('STB Models Tier 4'!M39)),OR(ISBLANK('STB Models Tier 4'!N39),'STB Models Tier 4'!N39=0),NOT(ISBLANK(VLOOKUP($F39,'Tier 4 Allowances'!$A$2:$AB$6,7,FALSE))),'STB Models Tier 4'!M39&lt;2), 'STB Models Tier 4'!M39*$M$2,"")</f>
        <v/>
      </c>
      <c r="N39" s="16" t="str">
        <f>IF(AND(NOT(ISBLANK('STB Models Tier 4'!N39)),NOT(ISBLANK(VLOOKUP($F39,'Tier 4 Allowances'!$A$2:$AB$6,8,FALSE))),'STB Models Tier 4'!N39&lt;2), 'STB Models Tier 4'!N39*$N$2,"")</f>
        <v/>
      </c>
      <c r="O39" s="16" t="str">
        <f>IF(AND(NOT(ISBLANK('STB Models Tier 4'!O39)),NOT(ISBLANK(VLOOKUP($F39,'Tier 4 Allowances'!$A$2:$AB$6,9,FALSE))),'STB Models Tier 4'!O39&lt;7), 'STB Models Tier 4'!O39*$O$2,"")</f>
        <v/>
      </c>
      <c r="P39" s="16" t="str">
        <f>IF(AND(NOT(ISBLANK('STB Models Tier 4'!P39)),OR(ISBLANK('STB Models Tier 4'!S39),'STB Models Tier 4'!S39=0),NOT(ISBLANK(VLOOKUP($F39,'Tier 4 Allowances'!$A$2:$AB$6,10,FALSE))),'STB Models Tier 4'!P39&lt;2), 'STB Models Tier 4'!P39*$P$2,"")</f>
        <v/>
      </c>
      <c r="Q39" s="16" t="str">
        <f>IF(AND(NOT(ISBLANK('STB Models Tier 4'!Q39)),NOT(ISBLANK(VLOOKUP($F39,'Tier 4 Allowances'!$A$2:$AB$6,11,FALSE))),'STB Models Tier 4'!Q39&lt;2), 'STB Models Tier 4'!Q39*$Q$2,"")</f>
        <v/>
      </c>
      <c r="R39" s="16" t="str">
        <f>IF(AND(NOT(ISBLANK('STB Models Tier 4'!R39)),OR(ISBLANK('STB Models Tier 4'!S39),'STB Models Tier 4'!S39=0),NOT(ISBLANK(VLOOKUP($F39,'Tier 4 Allowances'!$A$2:$AB$6,12,FALSE))),'STB Models Tier 4'!R39&lt;2), 'STB Models Tier 4'!R39*$R$2,"")</f>
        <v/>
      </c>
      <c r="S39" s="16" t="str">
        <f>IF(AND(NOT(ISBLANK('STB Models Tier 4'!S39)),NOT(ISBLANK(VLOOKUP($F39,'Tier 4 Allowances'!$A$2:$AB$6,13,FALSE))),'STB Models Tier 4'!S39&lt;2), 'STB Models Tier 4'!S39*$S$2,"")</f>
        <v/>
      </c>
      <c r="T39" s="16" t="str">
        <f>IF(AND(NOT(ISBLANK('STB Models Tier 4'!T39)),NOT(ISBLANK(VLOOKUP($F39,'Tier 4 Allowances'!$A$2:$AB$6,14,FALSE))),'STB Models Tier 4'!T39&lt;2), 'STB Models Tier 4'!T39*$T$2,"")</f>
        <v/>
      </c>
      <c r="U39" s="16" t="str">
        <f>IF(AND(NOT(ISBLANK('STB Models Tier 4'!U39)),NOT(ISBLANK(VLOOKUP($F39,'Tier 4 Allowances'!$A$2:$AB$6,15,FALSE))),'STB Models Tier 4'!U39&lt;3), 'STB Models Tier 4'!U39*$U$2,"")</f>
        <v/>
      </c>
      <c r="V39" s="16" t="str">
        <f>IF(AND(NOT(ISBLANK('STB Models Tier 4'!V39)),NOT(ISBLANK(VLOOKUP($F39,'Tier 4 Allowances'!$A$2:$AB$6,16,FALSE))),'STB Models Tier 4'!V39&lt;2), 'STB Models Tier 4'!V39*$V$2,"")</f>
        <v/>
      </c>
      <c r="W39" s="16" t="str">
        <f>IF(AND(NOT(ISBLANK('STB Models Tier 4'!W39)),NOT(ISBLANK(VLOOKUP($F39,'Tier 4 Allowances'!$A$2:$AB$6,17,FALSE))),'STB Models Tier 4'!W39&lt;6), 'STB Models Tier 4'!W39*$W$2,"")</f>
        <v/>
      </c>
      <c r="X39" s="16" t="str">
        <f>IF(AND(NOT(ISBLANK('STB Models Tier 4'!X39)),NOT(ISBLANK(VLOOKUP($F39,'Tier 4 Allowances'!$A$2:$AB$6,18,FALSE))),'STB Models Tier 4'!X39&lt;3), 'STB Models Tier 4'!X39*$X$2,"")</f>
        <v/>
      </c>
      <c r="Y39" s="16" t="str">
        <f>IF(AND(NOT(ISBLANK('STB Models Tier 4'!Y39)),NOT(ISBLANK(VLOOKUP($F39,'Tier 4 Allowances'!$A$2:$AB$6,19,FALSE))),'STB Models Tier 4'!Y39&lt;3), 'STB Models Tier 4'!Y39*$Y$2,"")</f>
        <v/>
      </c>
      <c r="Z39" s="16" t="str">
        <f>IF(AND(NOT(ISBLANK('STB Models Tier 4'!Z39)),NOT(ISBLANK(VLOOKUP($F39,'Tier 4 Allowances'!$A$2:$AB$6,20,FALSE))),'STB Models Tier 4'!Z39&lt;11), 'STB Models Tier 4'!Z39*$Z$2,"")</f>
        <v/>
      </c>
      <c r="AA39" s="16" t="str">
        <f>IF(AND(NOT(ISBLANK('STB Models Tier 4'!AA39)),NOT(ISBLANK(VLOOKUP($F39,'Tier 4 Allowances'!$A$2:$AB$6,21,FALSE))),'STB Models Tier 4'!AA39&lt;3), 'STB Models Tier 4'!AA39*$AA$2,"")</f>
        <v/>
      </c>
      <c r="AB39" s="16" t="str">
        <f>IF(AND(NOT(ISBLANK('STB Models Tier 4'!AB39)),NOT(ISBLANK(VLOOKUP($F39,'Tier 4 Allowances'!$A$2:$AB$6,22,FALSE))),'STB Models Tier 4'!AB39&lt;3), 'STB Models Tier 4'!AB39*$AB$2,"")</f>
        <v/>
      </c>
      <c r="AC39" s="16" t="str">
        <f>IF(AND(NOT(ISBLANK('STB Models Tier 4'!AC39)),NOT(ISBLANK(VLOOKUP($F39,'Tier 4 Allowances'!$A$2:$AB$6,23,FALSE))),'STB Models Tier 4'!AC39&lt;11), 'STB Models Tier 4'!AC39*$AC$2,"")</f>
        <v/>
      </c>
      <c r="AD39" s="16" t="str">
        <f>IF(AND(NOT(ISBLANK('STB Models Tier 4'!AD39)),NOT(ISBLANK(VLOOKUP($F39,'Tier 4 Allowances'!$A$2:$AB$6,24,FALSE))),'STB Models Tier 4'!AD39&lt;2), 'STB Models Tier 4'!AD39*$AD$2,"")</f>
        <v/>
      </c>
      <c r="AE39" s="16" t="str">
        <f>IF(AND(NOT(ISBLANK('STB Models Tier 4'!AE39)),NOT(ISBLANK(VLOOKUP($F39,'Tier 4 Allowances'!$A$2:$AB$6,25,FALSE))),'STB Models Tier 4'!AE39&lt;2,OR(ISBLANK('STB Models Tier 4'!AD39),'STB Models Tier 4'!AD39=0),OR(ISBLANK('STB Models Tier 4'!$O39),'STB Models Tier 4'!$O39=0)), 'STB Models Tier 4'!AE39*$AE$2,"")</f>
        <v/>
      </c>
      <c r="AF39" s="16" t="str">
        <f>IF(AND(NOT(ISBLANK('STB Models Tier 4'!AF39)),NOT(ISBLANK(VLOOKUP($F39,'Tier 4 Allowances'!$A$2:$AB$6,26,FALSE))),'STB Models Tier 4'!AF39&lt;2), 'STB Models Tier 4'!AF39*$AF$2,"")</f>
        <v/>
      </c>
      <c r="AG39" s="16" t="str">
        <f>IF(AND(NOT(ISBLANK('STB Models Tier 4'!AG39)),NOT(ISBLANK(VLOOKUP($F39,'Tier 4 Allowances'!$A$2:$AB$6,27,FALSE))),'STB Models Tier 4'!AG39&lt;2), 'STB Models Tier 4'!AG39*$AG$2,"")</f>
        <v/>
      </c>
      <c r="AH39" s="16" t="str">
        <f>IF(AND(NOT(ISBLANK('STB Models Tier 4'!AH39)),NOT(ISBLANK(VLOOKUP($F39,'Tier 4 Allowances'!$A$2:$AB$6,28,FALSE))),'STB Models Tier 4'!AH39&lt;2), 'STB Models Tier 4'!AH39*$AH$2,"")</f>
        <v/>
      </c>
      <c r="AI39" s="37" t="str">
        <f>IF(ISBLANK('STB Models Tier 4'!AI39),"",'STB Models Tier 4'!AI39)</f>
        <v/>
      </c>
      <c r="AJ39" s="37">
        <f>IF(AND('STB Models Tier 4'!AS39="Yes",P39=$P$2,NOT(Q39=$Q$2)),-10,0)</f>
        <v>0</v>
      </c>
      <c r="AK39" s="37">
        <f>IF(AND('STB Models Tier 4'!AS39="Yes",AF39=$AF$2),-5,0)</f>
        <v>0</v>
      </c>
      <c r="AL39" s="17" t="str">
        <f>IF(ISBLANK('STB Models Tier 4'!AJ39),"",'STB Models Tier 4'!AJ39)</f>
        <v/>
      </c>
      <c r="AM39" s="17" t="str">
        <f>IF(ISBLANK('STB Models Tier 4'!AK39),"",'STB Models Tier 4'!AK39)</f>
        <v/>
      </c>
      <c r="AN39" s="17" t="str">
        <f>IF(ISBLANK('STB Models Tier 4'!AL39),"",'STB Models Tier 4'!AL39)</f>
        <v/>
      </c>
      <c r="AO39" s="17" t="str">
        <f>IF(ISBLANK('STB Models Tier 4'!AM39),"",'STB Models Tier 4'!AM39)</f>
        <v/>
      </c>
      <c r="AP39" s="17" t="str">
        <f>IF(ISBLANK('STB Models Tier 4'!AN39),"",'STB Models Tier 4'!AN39)</f>
        <v/>
      </c>
      <c r="AQ39" s="17" t="str">
        <f>IF(ISBLANK('STB Models Tier 4'!F39),"",IF(ISBLANK('STB Models Tier 4'!G39), 14, 7-(4-$G39)/2))</f>
        <v/>
      </c>
      <c r="AR39" s="17" t="str">
        <f>IF(ISBLANK('STB Models Tier 4'!F39),"",IF(ISBLANK('STB Models Tier 4'!H39),10,(10-H39)))</f>
        <v/>
      </c>
      <c r="AS39" s="17" t="str">
        <f>IF(ISBLANK('STB Models Tier 4'!F39),"",IF(ISBLANK('STB Models Tier 4'!G39),0,7+(4-G39)/2))</f>
        <v/>
      </c>
      <c r="AT39" s="17" t="str">
        <f>IF(ISBLANK('STB Models Tier 4'!F39),"",'STB Models Tier 4'!H39)</f>
        <v/>
      </c>
      <c r="AU39" s="17" t="str">
        <f>IF(ISBLANK('STB Models Tier 4'!F39),"",(IF(OR(AND(NOT(ISBLANK('STB Models Tier 4'!G39)),ISBLANK('STB Models Tier 4'!AL39)),AND(NOT(ISBLANK('STB Models Tier 4'!H39)),ISBLANK('STB Models Tier 4'!AM39)),ISBLANK('STB Models Tier 4'!AK39)),"Incomplete",0.365*('STB Models Tier 4'!AJ39*AQ39+'STB Models Tier 4'!AK39*AR39+'STB Models Tier 4'!AL39*AS39+'STB Models Tier 4'!AM39*AT39))))</f>
        <v/>
      </c>
      <c r="AV39" s="16" t="str">
        <f>IF(ISBLANK('STB Models Tier 4'!F39),"",VLOOKUP(F39,'Tier 4 Allowances'!$A$2:$B$6,2,FALSE)+SUM($I39:$AH39)+AJ39+AK39)</f>
        <v/>
      </c>
      <c r="AW39" s="37" t="str">
        <f>IF(ISBLANK('STB Models Tier 4'!F39),"",AV39+'STB Models Tier 4'!AI39)</f>
        <v/>
      </c>
      <c r="AX39" s="37" t="str">
        <f>IF(ISBLANK('STB Models Tier 4'!AN39),"",IF('STB Models Tier 4'!AN39&gt;'Tier 4 Calculations'!AW39,"No","Yes"))</f>
        <v/>
      </c>
      <c r="AY39" s="51" t="str">
        <f>IF(ISBLANK('STB Models Tier 4'!AS39),"",'STB Models Tier 4'!AS39)</f>
        <v/>
      </c>
    </row>
    <row r="40" spans="1:51" ht="16" x14ac:dyDescent="0.2">
      <c r="A40" s="16" t="str">
        <f>IF(ISBLANK('STB Models Tier 4'!A40),"",'STB Models Tier 4'!A40)</f>
        <v/>
      </c>
      <c r="B40" s="16" t="str">
        <f>IF(ISBLANK('STB Models Tier 4'!B40),"",'STB Models Tier 4'!B40)</f>
        <v/>
      </c>
      <c r="C40" s="16" t="str">
        <f>IF(ISBLANK('STB Models Tier 4'!C40),"",'STB Models Tier 4'!C40)</f>
        <v/>
      </c>
      <c r="D40" s="16" t="str">
        <f>IF(ISBLANK('STB Models Tier 4'!D40),"",'STB Models Tier 4'!D40)</f>
        <v/>
      </c>
      <c r="E40" s="16" t="str">
        <f>IF(ISBLANK('STB Models Tier 4'!E40),"",'STB Models Tier 4'!E40)</f>
        <v/>
      </c>
      <c r="F40" s="16" t="str">
        <f>IF(ISBLANK('STB Models Tier 4'!F40),"",'STB Models Tier 4'!F40)</f>
        <v/>
      </c>
      <c r="G40" s="16" t="str">
        <f>IF(ISBLANK('STB Models Tier 4'!G40),"",'STB Models Tier 4'!G40)</f>
        <v/>
      </c>
      <c r="H40" s="16" t="str">
        <f>IF(ISBLANK('STB Models Tier 4'!H40),"",'STB Models Tier 4'!H40)</f>
        <v/>
      </c>
      <c r="I40" s="16" t="str">
        <f>IF(AND(NOT(ISBLANK('STB Models Tier 4'!I40)),NOT(ISBLANK(VLOOKUP($F40,'Tier 4 Allowances'!$A$2:$AB$6,3,FALSE))),'STB Models Tier 4'!I40&lt;2), 'STB Models Tier 4'!I40*$I$2,"")</f>
        <v/>
      </c>
      <c r="J40" s="16" t="str">
        <f>IF(AND(NOT(ISBLANK('STB Models Tier 4'!J40)),NOT(ISBLANK(VLOOKUP($F40,'Tier 4 Allowances'!$A$2:$AB$6,4,FALSE))),'STB Models Tier 4'!J40&lt;3), 'STB Models Tier 4'!J40*$J$2,"")</f>
        <v/>
      </c>
      <c r="K40" s="16" t="str">
        <f>IF(AND(NOT(ISBLANK('STB Models Tier 4'!K40)),NOT(ISBLANK(VLOOKUP($F40,'Tier 4 Allowances'!$A$2:$AB$6,5,FALSE))),'STB Models Tier 4'!K40&lt;2), 'STB Models Tier 4'!K40*$K$2,"")</f>
        <v/>
      </c>
      <c r="L40" s="16" t="str">
        <f>IF(AND(NOT(ISBLANK('STB Models Tier 4'!L40)),NOT(ISBLANK(VLOOKUP($F40,'Tier 4 Allowances'!$A$2:$AB$6,6,FALSE))),'STB Models Tier 4'!L40&lt;3), 'STB Models Tier 4'!L40*$L$2,"")</f>
        <v/>
      </c>
      <c r="M40" s="16" t="str">
        <f>IF(AND(NOT(ISBLANK('STB Models Tier 4'!M40)),OR(ISBLANK('STB Models Tier 4'!N40),'STB Models Tier 4'!N40=0),NOT(ISBLANK(VLOOKUP($F40,'Tier 4 Allowances'!$A$2:$AB$6,7,FALSE))),'STB Models Tier 4'!M40&lt;2), 'STB Models Tier 4'!M40*$M$2,"")</f>
        <v/>
      </c>
      <c r="N40" s="16" t="str">
        <f>IF(AND(NOT(ISBLANK('STB Models Tier 4'!N40)),NOT(ISBLANK(VLOOKUP($F40,'Tier 4 Allowances'!$A$2:$AB$6,8,FALSE))),'STB Models Tier 4'!N40&lt;2), 'STB Models Tier 4'!N40*$N$2,"")</f>
        <v/>
      </c>
      <c r="O40" s="16" t="str">
        <f>IF(AND(NOT(ISBLANK('STB Models Tier 4'!O40)),NOT(ISBLANK(VLOOKUP($F40,'Tier 4 Allowances'!$A$2:$AB$6,9,FALSE))),'STB Models Tier 4'!O40&lt;7), 'STB Models Tier 4'!O40*$O$2,"")</f>
        <v/>
      </c>
      <c r="P40" s="16" t="str">
        <f>IF(AND(NOT(ISBLANK('STB Models Tier 4'!P40)),OR(ISBLANK('STB Models Tier 4'!S40),'STB Models Tier 4'!S40=0),NOT(ISBLANK(VLOOKUP($F40,'Tier 4 Allowances'!$A$2:$AB$6,10,FALSE))),'STB Models Tier 4'!P40&lt;2), 'STB Models Tier 4'!P40*$P$2,"")</f>
        <v/>
      </c>
      <c r="Q40" s="16" t="str">
        <f>IF(AND(NOT(ISBLANK('STB Models Tier 4'!Q40)),NOT(ISBLANK(VLOOKUP($F40,'Tier 4 Allowances'!$A$2:$AB$6,11,FALSE))),'STB Models Tier 4'!Q40&lt;2), 'STB Models Tier 4'!Q40*$Q$2,"")</f>
        <v/>
      </c>
      <c r="R40" s="16" t="str">
        <f>IF(AND(NOT(ISBLANK('STB Models Tier 4'!R40)),OR(ISBLANK('STB Models Tier 4'!S40),'STB Models Tier 4'!S40=0),NOT(ISBLANK(VLOOKUP($F40,'Tier 4 Allowances'!$A$2:$AB$6,12,FALSE))),'STB Models Tier 4'!R40&lt;2), 'STB Models Tier 4'!R40*$R$2,"")</f>
        <v/>
      </c>
      <c r="S40" s="16" t="str">
        <f>IF(AND(NOT(ISBLANK('STB Models Tier 4'!S40)),NOT(ISBLANK(VLOOKUP($F40,'Tier 4 Allowances'!$A$2:$AB$6,13,FALSE))),'STB Models Tier 4'!S40&lt;2), 'STB Models Tier 4'!S40*$S$2,"")</f>
        <v/>
      </c>
      <c r="T40" s="16" t="str">
        <f>IF(AND(NOT(ISBLANK('STB Models Tier 4'!T40)),NOT(ISBLANK(VLOOKUP($F40,'Tier 4 Allowances'!$A$2:$AB$6,14,FALSE))),'STB Models Tier 4'!T40&lt;2), 'STB Models Tier 4'!T40*$T$2,"")</f>
        <v/>
      </c>
      <c r="U40" s="16" t="str">
        <f>IF(AND(NOT(ISBLANK('STB Models Tier 4'!U40)),NOT(ISBLANK(VLOOKUP($F40,'Tier 4 Allowances'!$A$2:$AB$6,15,FALSE))),'STB Models Tier 4'!U40&lt;3), 'STB Models Tier 4'!U40*$U$2,"")</f>
        <v/>
      </c>
      <c r="V40" s="16" t="str">
        <f>IF(AND(NOT(ISBLANK('STB Models Tier 4'!V40)),NOT(ISBLANK(VLOOKUP($F40,'Tier 4 Allowances'!$A$2:$AB$6,16,FALSE))),'STB Models Tier 4'!V40&lt;2), 'STB Models Tier 4'!V40*$V$2,"")</f>
        <v/>
      </c>
      <c r="W40" s="16" t="str">
        <f>IF(AND(NOT(ISBLANK('STB Models Tier 4'!W40)),NOT(ISBLANK(VLOOKUP($F40,'Tier 4 Allowances'!$A$2:$AB$6,17,FALSE))),'STB Models Tier 4'!W40&lt;6), 'STB Models Tier 4'!W40*$W$2,"")</f>
        <v/>
      </c>
      <c r="X40" s="16" t="str">
        <f>IF(AND(NOT(ISBLANK('STB Models Tier 4'!X40)),NOT(ISBLANK(VLOOKUP($F40,'Tier 4 Allowances'!$A$2:$AB$6,18,FALSE))),'STB Models Tier 4'!X40&lt;3), 'STB Models Tier 4'!X40*$X$2,"")</f>
        <v/>
      </c>
      <c r="Y40" s="16" t="str">
        <f>IF(AND(NOT(ISBLANK('STB Models Tier 4'!Y40)),NOT(ISBLANK(VLOOKUP($F40,'Tier 4 Allowances'!$A$2:$AB$6,19,FALSE))),'STB Models Tier 4'!Y40&lt;3), 'STB Models Tier 4'!Y40*$Y$2,"")</f>
        <v/>
      </c>
      <c r="Z40" s="16" t="str">
        <f>IF(AND(NOT(ISBLANK('STB Models Tier 4'!Z40)),NOT(ISBLANK(VLOOKUP($F40,'Tier 4 Allowances'!$A$2:$AB$6,20,FALSE))),'STB Models Tier 4'!Z40&lt;11), 'STB Models Tier 4'!Z40*$Z$2,"")</f>
        <v/>
      </c>
      <c r="AA40" s="16" t="str">
        <f>IF(AND(NOT(ISBLANK('STB Models Tier 4'!AA40)),NOT(ISBLANK(VLOOKUP($F40,'Tier 4 Allowances'!$A$2:$AB$6,21,FALSE))),'STB Models Tier 4'!AA40&lt;3), 'STB Models Tier 4'!AA40*$AA$2,"")</f>
        <v/>
      </c>
      <c r="AB40" s="16" t="str">
        <f>IF(AND(NOT(ISBLANK('STB Models Tier 4'!AB40)),NOT(ISBLANK(VLOOKUP($F40,'Tier 4 Allowances'!$A$2:$AB$6,22,FALSE))),'STB Models Tier 4'!AB40&lt;3), 'STB Models Tier 4'!AB40*$AB$2,"")</f>
        <v/>
      </c>
      <c r="AC40" s="16" t="str">
        <f>IF(AND(NOT(ISBLANK('STB Models Tier 4'!AC40)),NOT(ISBLANK(VLOOKUP($F40,'Tier 4 Allowances'!$A$2:$AB$6,23,FALSE))),'STB Models Tier 4'!AC40&lt;11), 'STB Models Tier 4'!AC40*$AC$2,"")</f>
        <v/>
      </c>
      <c r="AD40" s="16" t="str">
        <f>IF(AND(NOT(ISBLANK('STB Models Tier 4'!AD40)),NOT(ISBLANK(VLOOKUP($F40,'Tier 4 Allowances'!$A$2:$AB$6,24,FALSE))),'STB Models Tier 4'!AD40&lt;2), 'STB Models Tier 4'!AD40*$AD$2,"")</f>
        <v/>
      </c>
      <c r="AE40" s="16" t="str">
        <f>IF(AND(NOT(ISBLANK('STB Models Tier 4'!AE40)),NOT(ISBLANK(VLOOKUP($F40,'Tier 4 Allowances'!$A$2:$AB$6,25,FALSE))),'STB Models Tier 4'!AE40&lt;2,OR(ISBLANK('STB Models Tier 4'!AD40),'STB Models Tier 4'!AD40=0),OR(ISBLANK('STB Models Tier 4'!$O40),'STB Models Tier 4'!$O40=0)), 'STB Models Tier 4'!AE40*$AE$2,"")</f>
        <v/>
      </c>
      <c r="AF40" s="16" t="str">
        <f>IF(AND(NOT(ISBLANK('STB Models Tier 4'!AF40)),NOT(ISBLANK(VLOOKUP($F40,'Tier 4 Allowances'!$A$2:$AB$6,26,FALSE))),'STB Models Tier 4'!AF40&lt;2), 'STB Models Tier 4'!AF40*$AF$2,"")</f>
        <v/>
      </c>
      <c r="AG40" s="16" t="str">
        <f>IF(AND(NOT(ISBLANK('STB Models Tier 4'!AG40)),NOT(ISBLANK(VLOOKUP($F40,'Tier 4 Allowances'!$A$2:$AB$6,27,FALSE))),'STB Models Tier 4'!AG40&lt;2), 'STB Models Tier 4'!AG40*$AG$2,"")</f>
        <v/>
      </c>
      <c r="AH40" s="16" t="str">
        <f>IF(AND(NOT(ISBLANK('STB Models Tier 4'!AH40)),NOT(ISBLANK(VLOOKUP($F40,'Tier 4 Allowances'!$A$2:$AB$6,28,FALSE))),'STB Models Tier 4'!AH40&lt;2), 'STB Models Tier 4'!AH40*$AH$2,"")</f>
        <v/>
      </c>
      <c r="AI40" s="37" t="str">
        <f>IF(ISBLANK('STB Models Tier 4'!AI40),"",'STB Models Tier 4'!AI40)</f>
        <v/>
      </c>
      <c r="AJ40" s="37">
        <f>IF(AND('STB Models Tier 4'!AS40="Yes",P40=$P$2,NOT(Q40=$Q$2)),-10,0)</f>
        <v>0</v>
      </c>
      <c r="AK40" s="37">
        <f>IF(AND('STB Models Tier 4'!AS40="Yes",AF40=$AF$2),-5,0)</f>
        <v>0</v>
      </c>
      <c r="AL40" s="17" t="str">
        <f>IF(ISBLANK('STB Models Tier 4'!AJ40),"",'STB Models Tier 4'!AJ40)</f>
        <v/>
      </c>
      <c r="AM40" s="17" t="str">
        <f>IF(ISBLANK('STB Models Tier 4'!AK40),"",'STB Models Tier 4'!AK40)</f>
        <v/>
      </c>
      <c r="AN40" s="17" t="str">
        <f>IF(ISBLANK('STB Models Tier 4'!AL40),"",'STB Models Tier 4'!AL40)</f>
        <v/>
      </c>
      <c r="AO40" s="17" t="str">
        <f>IF(ISBLANK('STB Models Tier 4'!AM40),"",'STB Models Tier 4'!AM40)</f>
        <v/>
      </c>
      <c r="AP40" s="17" t="str">
        <f>IF(ISBLANK('STB Models Tier 4'!AN40),"",'STB Models Tier 4'!AN40)</f>
        <v/>
      </c>
      <c r="AQ40" s="17" t="str">
        <f>IF(ISBLANK('STB Models Tier 4'!F40),"",IF(ISBLANK('STB Models Tier 4'!G40), 14, 7-(4-$G40)/2))</f>
        <v/>
      </c>
      <c r="AR40" s="17" t="str">
        <f>IF(ISBLANK('STB Models Tier 4'!F40),"",IF(ISBLANK('STB Models Tier 4'!H40),10,(10-H40)))</f>
        <v/>
      </c>
      <c r="AS40" s="17" t="str">
        <f>IF(ISBLANK('STB Models Tier 4'!F40),"",IF(ISBLANK('STB Models Tier 4'!G40),0,7+(4-G40)/2))</f>
        <v/>
      </c>
      <c r="AT40" s="17" t="str">
        <f>IF(ISBLANK('STB Models Tier 4'!F40),"",'STB Models Tier 4'!H40)</f>
        <v/>
      </c>
      <c r="AU40" s="17" t="str">
        <f>IF(ISBLANK('STB Models Tier 4'!F40),"",(IF(OR(AND(NOT(ISBLANK('STB Models Tier 4'!G40)),ISBLANK('STB Models Tier 4'!AL40)),AND(NOT(ISBLANK('STB Models Tier 4'!H40)),ISBLANK('STB Models Tier 4'!AM40)),ISBLANK('STB Models Tier 4'!AK40)),"Incomplete",0.365*('STB Models Tier 4'!AJ40*AQ40+'STB Models Tier 4'!AK40*AR40+'STB Models Tier 4'!AL40*AS40+'STB Models Tier 4'!AM40*AT40))))</f>
        <v/>
      </c>
      <c r="AV40" s="16" t="str">
        <f>IF(ISBLANK('STB Models Tier 4'!F40),"",VLOOKUP(F40,'Tier 4 Allowances'!$A$2:$B$6,2,FALSE)+SUM($I40:$AH40)+AJ40+AK40)</f>
        <v/>
      </c>
      <c r="AW40" s="37" t="str">
        <f>IF(ISBLANK('STB Models Tier 4'!F40),"",AV40+'STB Models Tier 4'!AI40)</f>
        <v/>
      </c>
      <c r="AX40" s="37" t="str">
        <f>IF(ISBLANK('STB Models Tier 4'!AN40),"",IF('STB Models Tier 4'!AN40&gt;'Tier 4 Calculations'!AW40,"No","Yes"))</f>
        <v/>
      </c>
      <c r="AY40" s="51" t="str">
        <f>IF(ISBLANK('STB Models Tier 4'!AS40),"",'STB Models Tier 4'!AS40)</f>
        <v/>
      </c>
    </row>
    <row r="41" spans="1:51" ht="16" x14ac:dyDescent="0.2">
      <c r="A41" s="16" t="str">
        <f>IF(ISBLANK('STB Models Tier 4'!A41),"",'STB Models Tier 4'!A41)</f>
        <v/>
      </c>
      <c r="B41" s="16" t="str">
        <f>IF(ISBLANK('STB Models Tier 4'!B41),"",'STB Models Tier 4'!B41)</f>
        <v/>
      </c>
      <c r="C41" s="16" t="str">
        <f>IF(ISBLANK('STB Models Tier 4'!C41),"",'STB Models Tier 4'!C41)</f>
        <v/>
      </c>
      <c r="D41" s="16" t="str">
        <f>IF(ISBLANK('STB Models Tier 4'!D41),"",'STB Models Tier 4'!D41)</f>
        <v/>
      </c>
      <c r="E41" s="16" t="str">
        <f>IF(ISBLANK('STB Models Tier 4'!E41),"",'STB Models Tier 4'!E41)</f>
        <v/>
      </c>
      <c r="F41" s="16" t="str">
        <f>IF(ISBLANK('STB Models Tier 4'!F41),"",'STB Models Tier 4'!F41)</f>
        <v/>
      </c>
      <c r="G41" s="16" t="str">
        <f>IF(ISBLANK('STB Models Tier 4'!G41),"",'STB Models Tier 4'!G41)</f>
        <v/>
      </c>
      <c r="H41" s="16" t="str">
        <f>IF(ISBLANK('STB Models Tier 4'!H41),"",'STB Models Tier 4'!H41)</f>
        <v/>
      </c>
      <c r="I41" s="16" t="str">
        <f>IF(AND(NOT(ISBLANK('STB Models Tier 4'!I41)),NOT(ISBLANK(VLOOKUP($F41,'Tier 4 Allowances'!$A$2:$AB$6,3,FALSE))),'STB Models Tier 4'!I41&lt;2), 'STB Models Tier 4'!I41*$I$2,"")</f>
        <v/>
      </c>
      <c r="J41" s="16" t="str">
        <f>IF(AND(NOT(ISBLANK('STB Models Tier 4'!J41)),NOT(ISBLANK(VLOOKUP($F41,'Tier 4 Allowances'!$A$2:$AB$6,4,FALSE))),'STB Models Tier 4'!J41&lt;3), 'STB Models Tier 4'!J41*$J$2,"")</f>
        <v/>
      </c>
      <c r="K41" s="16" t="str">
        <f>IF(AND(NOT(ISBLANK('STB Models Tier 4'!K41)),NOT(ISBLANK(VLOOKUP($F41,'Tier 4 Allowances'!$A$2:$AB$6,5,FALSE))),'STB Models Tier 4'!K41&lt;2), 'STB Models Tier 4'!K41*$K$2,"")</f>
        <v/>
      </c>
      <c r="L41" s="16" t="str">
        <f>IF(AND(NOT(ISBLANK('STB Models Tier 4'!L41)),NOT(ISBLANK(VLOOKUP($F41,'Tier 4 Allowances'!$A$2:$AB$6,6,FALSE))),'STB Models Tier 4'!L41&lt;3), 'STB Models Tier 4'!L41*$L$2,"")</f>
        <v/>
      </c>
      <c r="M41" s="16" t="str">
        <f>IF(AND(NOT(ISBLANK('STB Models Tier 4'!M41)),OR(ISBLANK('STB Models Tier 4'!N41),'STB Models Tier 4'!N41=0),NOT(ISBLANK(VLOOKUP($F41,'Tier 4 Allowances'!$A$2:$AB$6,7,FALSE))),'STB Models Tier 4'!M41&lt;2), 'STB Models Tier 4'!M41*$M$2,"")</f>
        <v/>
      </c>
      <c r="N41" s="16" t="str">
        <f>IF(AND(NOT(ISBLANK('STB Models Tier 4'!N41)),NOT(ISBLANK(VLOOKUP($F41,'Tier 4 Allowances'!$A$2:$AB$6,8,FALSE))),'STB Models Tier 4'!N41&lt;2), 'STB Models Tier 4'!N41*$N$2,"")</f>
        <v/>
      </c>
      <c r="O41" s="16" t="str">
        <f>IF(AND(NOT(ISBLANK('STB Models Tier 4'!O41)),NOT(ISBLANK(VLOOKUP($F41,'Tier 4 Allowances'!$A$2:$AB$6,9,FALSE))),'STB Models Tier 4'!O41&lt;7), 'STB Models Tier 4'!O41*$O$2,"")</f>
        <v/>
      </c>
      <c r="P41" s="16" t="str">
        <f>IF(AND(NOT(ISBLANK('STB Models Tier 4'!P41)),OR(ISBLANK('STB Models Tier 4'!S41),'STB Models Tier 4'!S41=0),NOT(ISBLANK(VLOOKUP($F41,'Tier 4 Allowances'!$A$2:$AB$6,10,FALSE))),'STB Models Tier 4'!P41&lt;2), 'STB Models Tier 4'!P41*$P$2,"")</f>
        <v/>
      </c>
      <c r="Q41" s="16" t="str">
        <f>IF(AND(NOT(ISBLANK('STB Models Tier 4'!Q41)),NOT(ISBLANK(VLOOKUP($F41,'Tier 4 Allowances'!$A$2:$AB$6,11,FALSE))),'STB Models Tier 4'!Q41&lt;2), 'STB Models Tier 4'!Q41*$Q$2,"")</f>
        <v/>
      </c>
      <c r="R41" s="16" t="str">
        <f>IF(AND(NOT(ISBLANK('STB Models Tier 4'!R41)),OR(ISBLANK('STB Models Tier 4'!S41),'STB Models Tier 4'!S41=0),NOT(ISBLANK(VLOOKUP($F41,'Tier 4 Allowances'!$A$2:$AB$6,12,FALSE))),'STB Models Tier 4'!R41&lt;2), 'STB Models Tier 4'!R41*$R$2,"")</f>
        <v/>
      </c>
      <c r="S41" s="16" t="str">
        <f>IF(AND(NOT(ISBLANK('STB Models Tier 4'!S41)),NOT(ISBLANK(VLOOKUP($F41,'Tier 4 Allowances'!$A$2:$AB$6,13,FALSE))),'STB Models Tier 4'!S41&lt;2), 'STB Models Tier 4'!S41*$S$2,"")</f>
        <v/>
      </c>
      <c r="T41" s="16" t="str">
        <f>IF(AND(NOT(ISBLANK('STB Models Tier 4'!T41)),NOT(ISBLANK(VLOOKUP($F41,'Tier 4 Allowances'!$A$2:$AB$6,14,FALSE))),'STB Models Tier 4'!T41&lt;2), 'STB Models Tier 4'!T41*$T$2,"")</f>
        <v/>
      </c>
      <c r="U41" s="16" t="str">
        <f>IF(AND(NOT(ISBLANK('STB Models Tier 4'!U41)),NOT(ISBLANK(VLOOKUP($F41,'Tier 4 Allowances'!$A$2:$AB$6,15,FALSE))),'STB Models Tier 4'!U41&lt;3), 'STB Models Tier 4'!U41*$U$2,"")</f>
        <v/>
      </c>
      <c r="V41" s="16" t="str">
        <f>IF(AND(NOT(ISBLANK('STB Models Tier 4'!V41)),NOT(ISBLANK(VLOOKUP($F41,'Tier 4 Allowances'!$A$2:$AB$6,16,FALSE))),'STB Models Tier 4'!V41&lt;2), 'STB Models Tier 4'!V41*$V$2,"")</f>
        <v/>
      </c>
      <c r="W41" s="16" t="str">
        <f>IF(AND(NOT(ISBLANK('STB Models Tier 4'!W41)),NOT(ISBLANK(VLOOKUP($F41,'Tier 4 Allowances'!$A$2:$AB$6,17,FALSE))),'STB Models Tier 4'!W41&lt;6), 'STB Models Tier 4'!W41*$W$2,"")</f>
        <v/>
      </c>
      <c r="X41" s="16" t="str">
        <f>IF(AND(NOT(ISBLANK('STB Models Tier 4'!X41)),NOT(ISBLANK(VLOOKUP($F41,'Tier 4 Allowances'!$A$2:$AB$6,18,FALSE))),'STB Models Tier 4'!X41&lt;3), 'STB Models Tier 4'!X41*$X$2,"")</f>
        <v/>
      </c>
      <c r="Y41" s="16" t="str">
        <f>IF(AND(NOT(ISBLANK('STB Models Tier 4'!Y41)),NOT(ISBLANK(VLOOKUP($F41,'Tier 4 Allowances'!$A$2:$AB$6,19,FALSE))),'STB Models Tier 4'!Y41&lt;3), 'STB Models Tier 4'!Y41*$Y$2,"")</f>
        <v/>
      </c>
      <c r="Z41" s="16" t="str">
        <f>IF(AND(NOT(ISBLANK('STB Models Tier 4'!Z41)),NOT(ISBLANK(VLOOKUP($F41,'Tier 4 Allowances'!$A$2:$AB$6,20,FALSE))),'STB Models Tier 4'!Z41&lt;11), 'STB Models Tier 4'!Z41*$Z$2,"")</f>
        <v/>
      </c>
      <c r="AA41" s="16" t="str">
        <f>IF(AND(NOT(ISBLANK('STB Models Tier 4'!AA41)),NOT(ISBLANK(VLOOKUP($F41,'Tier 4 Allowances'!$A$2:$AB$6,21,FALSE))),'STB Models Tier 4'!AA41&lt;3), 'STB Models Tier 4'!AA41*$AA$2,"")</f>
        <v/>
      </c>
      <c r="AB41" s="16" t="str">
        <f>IF(AND(NOT(ISBLANK('STB Models Tier 4'!AB41)),NOT(ISBLANK(VLOOKUP($F41,'Tier 4 Allowances'!$A$2:$AB$6,22,FALSE))),'STB Models Tier 4'!AB41&lt;3), 'STB Models Tier 4'!AB41*$AB$2,"")</f>
        <v/>
      </c>
      <c r="AC41" s="16" t="str">
        <f>IF(AND(NOT(ISBLANK('STB Models Tier 4'!AC41)),NOT(ISBLANK(VLOOKUP($F41,'Tier 4 Allowances'!$A$2:$AB$6,23,FALSE))),'STB Models Tier 4'!AC41&lt;11), 'STB Models Tier 4'!AC41*$AC$2,"")</f>
        <v/>
      </c>
      <c r="AD41" s="16" t="str">
        <f>IF(AND(NOT(ISBLANK('STB Models Tier 4'!AD41)),NOT(ISBLANK(VLOOKUP($F41,'Tier 4 Allowances'!$A$2:$AB$6,24,FALSE))),'STB Models Tier 4'!AD41&lt;2), 'STB Models Tier 4'!AD41*$AD$2,"")</f>
        <v/>
      </c>
      <c r="AE41" s="16" t="str">
        <f>IF(AND(NOT(ISBLANK('STB Models Tier 4'!AE41)),NOT(ISBLANK(VLOOKUP($F41,'Tier 4 Allowances'!$A$2:$AB$6,25,FALSE))),'STB Models Tier 4'!AE41&lt;2,OR(ISBLANK('STB Models Tier 4'!AD41),'STB Models Tier 4'!AD41=0),OR(ISBLANK('STB Models Tier 4'!$O41),'STB Models Tier 4'!$O41=0)), 'STB Models Tier 4'!AE41*$AE$2,"")</f>
        <v/>
      </c>
      <c r="AF41" s="16" t="str">
        <f>IF(AND(NOT(ISBLANK('STB Models Tier 4'!AF41)),NOT(ISBLANK(VLOOKUP($F41,'Tier 4 Allowances'!$A$2:$AB$6,26,FALSE))),'STB Models Tier 4'!AF41&lt;2), 'STB Models Tier 4'!AF41*$AF$2,"")</f>
        <v/>
      </c>
      <c r="AG41" s="16" t="str">
        <f>IF(AND(NOT(ISBLANK('STB Models Tier 4'!AG41)),NOT(ISBLANK(VLOOKUP($F41,'Tier 4 Allowances'!$A$2:$AB$6,27,FALSE))),'STB Models Tier 4'!AG41&lt;2), 'STB Models Tier 4'!AG41*$AG$2,"")</f>
        <v/>
      </c>
      <c r="AH41" s="16" t="str">
        <f>IF(AND(NOT(ISBLANK('STB Models Tier 4'!AH41)),NOT(ISBLANK(VLOOKUP($F41,'Tier 4 Allowances'!$A$2:$AB$6,28,FALSE))),'STB Models Tier 4'!AH41&lt;2), 'STB Models Tier 4'!AH41*$AH$2,"")</f>
        <v/>
      </c>
      <c r="AI41" s="37" t="str">
        <f>IF(ISBLANK('STB Models Tier 4'!AI41),"",'STB Models Tier 4'!AI41)</f>
        <v/>
      </c>
      <c r="AJ41" s="37">
        <f>IF(AND('STB Models Tier 4'!AS41="Yes",P41=$P$2,NOT(Q41=$Q$2)),-10,0)</f>
        <v>0</v>
      </c>
      <c r="AK41" s="37">
        <f>IF(AND('STB Models Tier 4'!AS41="Yes",AF41=$AF$2),-5,0)</f>
        <v>0</v>
      </c>
      <c r="AL41" s="17" t="str">
        <f>IF(ISBLANK('STB Models Tier 4'!AJ41),"",'STB Models Tier 4'!AJ41)</f>
        <v/>
      </c>
      <c r="AM41" s="17" t="str">
        <f>IF(ISBLANK('STB Models Tier 4'!AK41),"",'STB Models Tier 4'!AK41)</f>
        <v/>
      </c>
      <c r="AN41" s="17" t="str">
        <f>IF(ISBLANK('STB Models Tier 4'!AL41),"",'STB Models Tier 4'!AL41)</f>
        <v/>
      </c>
      <c r="AO41" s="17" t="str">
        <f>IF(ISBLANK('STB Models Tier 4'!AM41),"",'STB Models Tier 4'!AM41)</f>
        <v/>
      </c>
      <c r="AP41" s="17" t="str">
        <f>IF(ISBLANK('STB Models Tier 4'!AN41),"",'STB Models Tier 4'!AN41)</f>
        <v/>
      </c>
      <c r="AQ41" s="17" t="str">
        <f>IF(ISBLANK('STB Models Tier 4'!F41),"",IF(ISBLANK('STB Models Tier 4'!G41), 14, 7-(4-$G41)/2))</f>
        <v/>
      </c>
      <c r="AR41" s="17" t="str">
        <f>IF(ISBLANK('STB Models Tier 4'!F41),"",IF(ISBLANK('STB Models Tier 4'!H41),10,(10-H41)))</f>
        <v/>
      </c>
      <c r="AS41" s="17" t="str">
        <f>IF(ISBLANK('STB Models Tier 4'!F41),"",IF(ISBLANK('STB Models Tier 4'!G41),0,7+(4-G41)/2))</f>
        <v/>
      </c>
      <c r="AT41" s="17" t="str">
        <f>IF(ISBLANK('STB Models Tier 4'!F41),"",'STB Models Tier 4'!H41)</f>
        <v/>
      </c>
      <c r="AU41" s="17" t="str">
        <f>IF(ISBLANK('STB Models Tier 4'!F41),"",(IF(OR(AND(NOT(ISBLANK('STB Models Tier 4'!G41)),ISBLANK('STB Models Tier 4'!AL41)),AND(NOT(ISBLANK('STB Models Tier 4'!H41)),ISBLANK('STB Models Tier 4'!AM41)),ISBLANK('STB Models Tier 4'!AK41)),"Incomplete",0.365*('STB Models Tier 4'!AJ41*AQ41+'STB Models Tier 4'!AK41*AR41+'STB Models Tier 4'!AL41*AS41+'STB Models Tier 4'!AM41*AT41))))</f>
        <v/>
      </c>
      <c r="AV41" s="16" t="str">
        <f>IF(ISBLANK('STB Models Tier 4'!F41),"",VLOOKUP(F41,'Tier 4 Allowances'!$A$2:$B$6,2,FALSE)+SUM($I41:$AH41)+AJ41+AK41)</f>
        <v/>
      </c>
      <c r="AW41" s="37" t="str">
        <f>IF(ISBLANK('STB Models Tier 4'!F41),"",AV41+'STB Models Tier 4'!AI41)</f>
        <v/>
      </c>
      <c r="AX41" s="37" t="str">
        <f>IF(ISBLANK('STB Models Tier 4'!AN41),"",IF('STB Models Tier 4'!AN41&gt;'Tier 4 Calculations'!AW41,"No","Yes"))</f>
        <v/>
      </c>
      <c r="AY41" s="51" t="str">
        <f>IF(ISBLANK('STB Models Tier 4'!AS41),"",'STB Models Tier 4'!AS41)</f>
        <v/>
      </c>
    </row>
    <row r="42" spans="1:51" ht="16" x14ac:dyDescent="0.2">
      <c r="A42" s="16" t="str">
        <f>IF(ISBLANK('STB Models Tier 4'!A42),"",'STB Models Tier 4'!A42)</f>
        <v/>
      </c>
      <c r="B42" s="16" t="str">
        <f>IF(ISBLANK('STB Models Tier 4'!B42),"",'STB Models Tier 4'!B42)</f>
        <v/>
      </c>
      <c r="C42" s="16" t="str">
        <f>IF(ISBLANK('STB Models Tier 4'!C42),"",'STB Models Tier 4'!C42)</f>
        <v/>
      </c>
      <c r="D42" s="16" t="str">
        <f>IF(ISBLANK('STB Models Tier 4'!D42),"",'STB Models Tier 4'!D42)</f>
        <v/>
      </c>
      <c r="E42" s="16" t="str">
        <f>IF(ISBLANK('STB Models Tier 4'!E42),"",'STB Models Tier 4'!E42)</f>
        <v/>
      </c>
      <c r="F42" s="16" t="str">
        <f>IF(ISBLANK('STB Models Tier 4'!F42),"",'STB Models Tier 4'!F42)</f>
        <v/>
      </c>
      <c r="G42" s="16" t="str">
        <f>IF(ISBLANK('STB Models Tier 4'!G42),"",'STB Models Tier 4'!G42)</f>
        <v/>
      </c>
      <c r="H42" s="16" t="str">
        <f>IF(ISBLANK('STB Models Tier 4'!H42),"",'STB Models Tier 4'!H42)</f>
        <v/>
      </c>
      <c r="I42" s="16" t="str">
        <f>IF(AND(NOT(ISBLANK('STB Models Tier 4'!I42)),NOT(ISBLANK(VLOOKUP($F42,'Tier 4 Allowances'!$A$2:$AB$6,3,FALSE))),'STB Models Tier 4'!I42&lt;2), 'STB Models Tier 4'!I42*$I$2,"")</f>
        <v/>
      </c>
      <c r="J42" s="16" t="str">
        <f>IF(AND(NOT(ISBLANK('STB Models Tier 4'!J42)),NOT(ISBLANK(VLOOKUP($F42,'Tier 4 Allowances'!$A$2:$AB$6,4,FALSE))),'STB Models Tier 4'!J42&lt;3), 'STB Models Tier 4'!J42*$J$2,"")</f>
        <v/>
      </c>
      <c r="K42" s="16" t="str">
        <f>IF(AND(NOT(ISBLANK('STB Models Tier 4'!K42)),NOT(ISBLANK(VLOOKUP($F42,'Tier 4 Allowances'!$A$2:$AB$6,5,FALSE))),'STB Models Tier 4'!K42&lt;2), 'STB Models Tier 4'!K42*$K$2,"")</f>
        <v/>
      </c>
      <c r="L42" s="16" t="str">
        <f>IF(AND(NOT(ISBLANK('STB Models Tier 4'!L42)),NOT(ISBLANK(VLOOKUP($F42,'Tier 4 Allowances'!$A$2:$AB$6,6,FALSE))),'STB Models Tier 4'!L42&lt;3), 'STB Models Tier 4'!L42*$L$2,"")</f>
        <v/>
      </c>
      <c r="M42" s="16" t="str">
        <f>IF(AND(NOT(ISBLANK('STB Models Tier 4'!M42)),OR(ISBLANK('STB Models Tier 4'!N42),'STB Models Tier 4'!N42=0),NOT(ISBLANK(VLOOKUP($F42,'Tier 4 Allowances'!$A$2:$AB$6,7,FALSE))),'STB Models Tier 4'!M42&lt;2), 'STB Models Tier 4'!M42*$M$2,"")</f>
        <v/>
      </c>
      <c r="N42" s="16" t="str">
        <f>IF(AND(NOT(ISBLANK('STB Models Tier 4'!N42)),NOT(ISBLANK(VLOOKUP($F42,'Tier 4 Allowances'!$A$2:$AB$6,8,FALSE))),'STB Models Tier 4'!N42&lt;2), 'STB Models Tier 4'!N42*$N$2,"")</f>
        <v/>
      </c>
      <c r="O42" s="16" t="str">
        <f>IF(AND(NOT(ISBLANK('STB Models Tier 4'!O42)),NOT(ISBLANK(VLOOKUP($F42,'Tier 4 Allowances'!$A$2:$AB$6,9,FALSE))),'STB Models Tier 4'!O42&lt;7), 'STB Models Tier 4'!O42*$O$2,"")</f>
        <v/>
      </c>
      <c r="P42" s="16" t="str">
        <f>IF(AND(NOT(ISBLANK('STB Models Tier 4'!P42)),OR(ISBLANK('STB Models Tier 4'!S42),'STB Models Tier 4'!S42=0),NOT(ISBLANK(VLOOKUP($F42,'Tier 4 Allowances'!$A$2:$AB$6,10,FALSE))),'STB Models Tier 4'!P42&lt;2), 'STB Models Tier 4'!P42*$P$2,"")</f>
        <v/>
      </c>
      <c r="Q42" s="16" t="str">
        <f>IF(AND(NOT(ISBLANK('STB Models Tier 4'!Q42)),NOT(ISBLANK(VLOOKUP($F42,'Tier 4 Allowances'!$A$2:$AB$6,11,FALSE))),'STB Models Tier 4'!Q42&lt;2), 'STB Models Tier 4'!Q42*$Q$2,"")</f>
        <v/>
      </c>
      <c r="R42" s="16" t="str">
        <f>IF(AND(NOT(ISBLANK('STB Models Tier 4'!R42)),OR(ISBLANK('STB Models Tier 4'!S42),'STB Models Tier 4'!S42=0),NOT(ISBLANK(VLOOKUP($F42,'Tier 4 Allowances'!$A$2:$AB$6,12,FALSE))),'STB Models Tier 4'!R42&lt;2), 'STB Models Tier 4'!R42*$R$2,"")</f>
        <v/>
      </c>
      <c r="S42" s="16" t="str">
        <f>IF(AND(NOT(ISBLANK('STB Models Tier 4'!S42)),NOT(ISBLANK(VLOOKUP($F42,'Tier 4 Allowances'!$A$2:$AB$6,13,FALSE))),'STB Models Tier 4'!S42&lt;2), 'STB Models Tier 4'!S42*$S$2,"")</f>
        <v/>
      </c>
      <c r="T42" s="16" t="str">
        <f>IF(AND(NOT(ISBLANK('STB Models Tier 4'!T42)),NOT(ISBLANK(VLOOKUP($F42,'Tier 4 Allowances'!$A$2:$AB$6,14,FALSE))),'STB Models Tier 4'!T42&lt;2), 'STB Models Tier 4'!T42*$T$2,"")</f>
        <v/>
      </c>
      <c r="U42" s="16" t="str">
        <f>IF(AND(NOT(ISBLANK('STB Models Tier 4'!U42)),NOT(ISBLANK(VLOOKUP($F42,'Tier 4 Allowances'!$A$2:$AB$6,15,FALSE))),'STB Models Tier 4'!U42&lt;3), 'STB Models Tier 4'!U42*$U$2,"")</f>
        <v/>
      </c>
      <c r="V42" s="16" t="str">
        <f>IF(AND(NOT(ISBLANK('STB Models Tier 4'!V42)),NOT(ISBLANK(VLOOKUP($F42,'Tier 4 Allowances'!$A$2:$AB$6,16,FALSE))),'STB Models Tier 4'!V42&lt;2), 'STB Models Tier 4'!V42*$V$2,"")</f>
        <v/>
      </c>
      <c r="W42" s="16" t="str">
        <f>IF(AND(NOT(ISBLANK('STB Models Tier 4'!W42)),NOT(ISBLANK(VLOOKUP($F42,'Tier 4 Allowances'!$A$2:$AB$6,17,FALSE))),'STB Models Tier 4'!W42&lt;6), 'STB Models Tier 4'!W42*$W$2,"")</f>
        <v/>
      </c>
      <c r="X42" s="16" t="str">
        <f>IF(AND(NOT(ISBLANK('STB Models Tier 4'!X42)),NOT(ISBLANK(VLOOKUP($F42,'Tier 4 Allowances'!$A$2:$AB$6,18,FALSE))),'STB Models Tier 4'!X42&lt;3), 'STB Models Tier 4'!X42*$X$2,"")</f>
        <v/>
      </c>
      <c r="Y42" s="16" t="str">
        <f>IF(AND(NOT(ISBLANK('STB Models Tier 4'!Y42)),NOT(ISBLANK(VLOOKUP($F42,'Tier 4 Allowances'!$A$2:$AB$6,19,FALSE))),'STB Models Tier 4'!Y42&lt;3), 'STB Models Tier 4'!Y42*$Y$2,"")</f>
        <v/>
      </c>
      <c r="Z42" s="16" t="str">
        <f>IF(AND(NOT(ISBLANK('STB Models Tier 4'!Z42)),NOT(ISBLANK(VLOOKUP($F42,'Tier 4 Allowances'!$A$2:$AB$6,20,FALSE))),'STB Models Tier 4'!Z42&lt;11), 'STB Models Tier 4'!Z42*$Z$2,"")</f>
        <v/>
      </c>
      <c r="AA42" s="16" t="str">
        <f>IF(AND(NOT(ISBLANK('STB Models Tier 4'!AA42)),NOT(ISBLANK(VLOOKUP($F42,'Tier 4 Allowances'!$A$2:$AB$6,21,FALSE))),'STB Models Tier 4'!AA42&lt;3), 'STB Models Tier 4'!AA42*$AA$2,"")</f>
        <v/>
      </c>
      <c r="AB42" s="16" t="str">
        <f>IF(AND(NOT(ISBLANK('STB Models Tier 4'!AB42)),NOT(ISBLANK(VLOOKUP($F42,'Tier 4 Allowances'!$A$2:$AB$6,22,FALSE))),'STB Models Tier 4'!AB42&lt;3), 'STB Models Tier 4'!AB42*$AB$2,"")</f>
        <v/>
      </c>
      <c r="AC42" s="16" t="str">
        <f>IF(AND(NOT(ISBLANK('STB Models Tier 4'!AC42)),NOT(ISBLANK(VLOOKUP($F42,'Tier 4 Allowances'!$A$2:$AB$6,23,FALSE))),'STB Models Tier 4'!AC42&lt;11), 'STB Models Tier 4'!AC42*$AC$2,"")</f>
        <v/>
      </c>
      <c r="AD42" s="16" t="str">
        <f>IF(AND(NOT(ISBLANK('STB Models Tier 4'!AD42)),NOT(ISBLANK(VLOOKUP($F42,'Tier 4 Allowances'!$A$2:$AB$6,24,FALSE))),'STB Models Tier 4'!AD42&lt;2), 'STB Models Tier 4'!AD42*$AD$2,"")</f>
        <v/>
      </c>
      <c r="AE42" s="16" t="str">
        <f>IF(AND(NOT(ISBLANK('STB Models Tier 4'!AE42)),NOT(ISBLANK(VLOOKUP($F42,'Tier 4 Allowances'!$A$2:$AB$6,25,FALSE))),'STB Models Tier 4'!AE42&lt;2,OR(ISBLANK('STB Models Tier 4'!AD42),'STB Models Tier 4'!AD42=0),OR(ISBLANK('STB Models Tier 4'!$O42),'STB Models Tier 4'!$O42=0)), 'STB Models Tier 4'!AE42*$AE$2,"")</f>
        <v/>
      </c>
      <c r="AF42" s="16" t="str">
        <f>IF(AND(NOT(ISBLANK('STB Models Tier 4'!AF42)),NOT(ISBLANK(VLOOKUP($F42,'Tier 4 Allowances'!$A$2:$AB$6,26,FALSE))),'STB Models Tier 4'!AF42&lt;2), 'STB Models Tier 4'!AF42*$AF$2,"")</f>
        <v/>
      </c>
      <c r="AG42" s="16" t="str">
        <f>IF(AND(NOT(ISBLANK('STB Models Tier 4'!AG42)),NOT(ISBLANK(VLOOKUP($F42,'Tier 4 Allowances'!$A$2:$AB$6,27,FALSE))),'STB Models Tier 4'!AG42&lt;2), 'STB Models Tier 4'!AG42*$AG$2,"")</f>
        <v/>
      </c>
      <c r="AH42" s="16" t="str">
        <f>IF(AND(NOT(ISBLANK('STB Models Tier 4'!AH42)),NOT(ISBLANK(VLOOKUP($F42,'Tier 4 Allowances'!$A$2:$AB$6,28,FALSE))),'STB Models Tier 4'!AH42&lt;2), 'STB Models Tier 4'!AH42*$AH$2,"")</f>
        <v/>
      </c>
      <c r="AI42" s="37" t="str">
        <f>IF(ISBLANK('STB Models Tier 4'!AI42),"",'STB Models Tier 4'!AI42)</f>
        <v/>
      </c>
      <c r="AJ42" s="37">
        <f>IF(AND('STB Models Tier 4'!AS42="Yes",P42=$P$2,NOT(Q42=$Q$2)),-10,0)</f>
        <v>0</v>
      </c>
      <c r="AK42" s="37">
        <f>IF(AND('STB Models Tier 4'!AS42="Yes",AF42=$AF$2),-5,0)</f>
        <v>0</v>
      </c>
      <c r="AL42" s="17" t="str">
        <f>IF(ISBLANK('STB Models Tier 4'!AJ42),"",'STB Models Tier 4'!AJ42)</f>
        <v/>
      </c>
      <c r="AM42" s="17" t="str">
        <f>IF(ISBLANK('STB Models Tier 4'!AK42),"",'STB Models Tier 4'!AK42)</f>
        <v/>
      </c>
      <c r="AN42" s="17" t="str">
        <f>IF(ISBLANK('STB Models Tier 4'!AL42),"",'STB Models Tier 4'!AL42)</f>
        <v/>
      </c>
      <c r="AO42" s="17" t="str">
        <f>IF(ISBLANK('STB Models Tier 4'!AM42),"",'STB Models Tier 4'!AM42)</f>
        <v/>
      </c>
      <c r="AP42" s="17" t="str">
        <f>IF(ISBLANK('STB Models Tier 4'!AN42),"",'STB Models Tier 4'!AN42)</f>
        <v/>
      </c>
      <c r="AQ42" s="17" t="str">
        <f>IF(ISBLANK('STB Models Tier 4'!F42),"",IF(ISBLANK('STB Models Tier 4'!G42), 14, 7-(4-$G42)/2))</f>
        <v/>
      </c>
      <c r="AR42" s="17" t="str">
        <f>IF(ISBLANK('STB Models Tier 4'!F42),"",IF(ISBLANK('STB Models Tier 4'!H42),10,(10-H42)))</f>
        <v/>
      </c>
      <c r="AS42" s="17" t="str">
        <f>IF(ISBLANK('STB Models Tier 4'!F42),"",IF(ISBLANK('STB Models Tier 4'!G42),0,7+(4-G42)/2))</f>
        <v/>
      </c>
      <c r="AT42" s="17" t="str">
        <f>IF(ISBLANK('STB Models Tier 4'!F42),"",'STB Models Tier 4'!H42)</f>
        <v/>
      </c>
      <c r="AU42" s="17" t="str">
        <f>IF(ISBLANK('STB Models Tier 4'!F42),"",(IF(OR(AND(NOT(ISBLANK('STB Models Tier 4'!G42)),ISBLANK('STB Models Tier 4'!AL42)),AND(NOT(ISBLANK('STB Models Tier 4'!H42)),ISBLANK('STB Models Tier 4'!AM42)),ISBLANK('STB Models Tier 4'!AK42)),"Incomplete",0.365*('STB Models Tier 4'!AJ42*AQ42+'STB Models Tier 4'!AK42*AR42+'STB Models Tier 4'!AL42*AS42+'STB Models Tier 4'!AM42*AT42))))</f>
        <v/>
      </c>
      <c r="AV42" s="16" t="str">
        <f>IF(ISBLANK('STB Models Tier 4'!F42),"",VLOOKUP(F42,'Tier 4 Allowances'!$A$2:$B$6,2,FALSE)+SUM($I42:$AH42)+AJ42+AK42)</f>
        <v/>
      </c>
      <c r="AW42" s="37" t="str">
        <f>IF(ISBLANK('STB Models Tier 4'!F42),"",AV42+'STB Models Tier 4'!AI42)</f>
        <v/>
      </c>
      <c r="AX42" s="37" t="str">
        <f>IF(ISBLANK('STB Models Tier 4'!AN42),"",IF('STB Models Tier 4'!AN42&gt;'Tier 4 Calculations'!AW42,"No","Yes"))</f>
        <v/>
      </c>
      <c r="AY42" s="51" t="str">
        <f>IF(ISBLANK('STB Models Tier 4'!AS42),"",'STB Models Tier 4'!AS42)</f>
        <v/>
      </c>
    </row>
    <row r="43" spans="1:51" ht="16" x14ac:dyDescent="0.2">
      <c r="A43" s="16" t="str">
        <f>IF(ISBLANK('STB Models Tier 4'!A43),"",'STB Models Tier 4'!A43)</f>
        <v/>
      </c>
      <c r="B43" s="16" t="str">
        <f>IF(ISBLANK('STB Models Tier 4'!B43),"",'STB Models Tier 4'!B43)</f>
        <v/>
      </c>
      <c r="C43" s="16" t="str">
        <f>IF(ISBLANK('STB Models Tier 4'!C43),"",'STB Models Tier 4'!C43)</f>
        <v/>
      </c>
      <c r="D43" s="16" t="str">
        <f>IF(ISBLANK('STB Models Tier 4'!D43),"",'STB Models Tier 4'!D43)</f>
        <v/>
      </c>
      <c r="E43" s="16" t="str">
        <f>IF(ISBLANK('STB Models Tier 4'!E43),"",'STB Models Tier 4'!E43)</f>
        <v/>
      </c>
      <c r="F43" s="16" t="str">
        <f>IF(ISBLANK('STB Models Tier 4'!F43),"",'STB Models Tier 4'!F43)</f>
        <v/>
      </c>
      <c r="G43" s="16" t="str">
        <f>IF(ISBLANK('STB Models Tier 4'!G43),"",'STB Models Tier 4'!G43)</f>
        <v/>
      </c>
      <c r="H43" s="16" t="str">
        <f>IF(ISBLANK('STB Models Tier 4'!H43),"",'STB Models Tier 4'!H43)</f>
        <v/>
      </c>
      <c r="I43" s="16" t="str">
        <f>IF(AND(NOT(ISBLANK('STB Models Tier 4'!I43)),NOT(ISBLANK(VLOOKUP($F43,'Tier 4 Allowances'!$A$2:$AB$6,3,FALSE))),'STB Models Tier 4'!I43&lt;2), 'STB Models Tier 4'!I43*$I$2,"")</f>
        <v/>
      </c>
      <c r="J43" s="16" t="str">
        <f>IF(AND(NOT(ISBLANK('STB Models Tier 4'!J43)),NOT(ISBLANK(VLOOKUP($F43,'Tier 4 Allowances'!$A$2:$AB$6,4,FALSE))),'STB Models Tier 4'!J43&lt;3), 'STB Models Tier 4'!J43*$J$2,"")</f>
        <v/>
      </c>
      <c r="K43" s="16" t="str">
        <f>IF(AND(NOT(ISBLANK('STB Models Tier 4'!K43)),NOT(ISBLANK(VLOOKUP($F43,'Tier 4 Allowances'!$A$2:$AB$6,5,FALSE))),'STB Models Tier 4'!K43&lt;2), 'STB Models Tier 4'!K43*$K$2,"")</f>
        <v/>
      </c>
      <c r="L43" s="16" t="str">
        <f>IF(AND(NOT(ISBLANK('STB Models Tier 4'!L43)),NOT(ISBLANK(VLOOKUP($F43,'Tier 4 Allowances'!$A$2:$AB$6,6,FALSE))),'STB Models Tier 4'!L43&lt;3), 'STB Models Tier 4'!L43*$L$2,"")</f>
        <v/>
      </c>
      <c r="M43" s="16" t="str">
        <f>IF(AND(NOT(ISBLANK('STB Models Tier 4'!M43)),OR(ISBLANK('STB Models Tier 4'!N43),'STB Models Tier 4'!N43=0),NOT(ISBLANK(VLOOKUP($F43,'Tier 4 Allowances'!$A$2:$AB$6,7,FALSE))),'STB Models Tier 4'!M43&lt;2), 'STB Models Tier 4'!M43*$M$2,"")</f>
        <v/>
      </c>
      <c r="N43" s="16" t="str">
        <f>IF(AND(NOT(ISBLANK('STB Models Tier 4'!N43)),NOT(ISBLANK(VLOOKUP($F43,'Tier 4 Allowances'!$A$2:$AB$6,8,FALSE))),'STB Models Tier 4'!N43&lt;2), 'STB Models Tier 4'!N43*$N$2,"")</f>
        <v/>
      </c>
      <c r="O43" s="16" t="str">
        <f>IF(AND(NOT(ISBLANK('STB Models Tier 4'!O43)),NOT(ISBLANK(VLOOKUP($F43,'Tier 4 Allowances'!$A$2:$AB$6,9,FALSE))),'STB Models Tier 4'!O43&lt;7), 'STB Models Tier 4'!O43*$O$2,"")</f>
        <v/>
      </c>
      <c r="P43" s="16" t="str">
        <f>IF(AND(NOT(ISBLANK('STB Models Tier 4'!P43)),OR(ISBLANK('STB Models Tier 4'!S43),'STB Models Tier 4'!S43=0),NOT(ISBLANK(VLOOKUP($F43,'Tier 4 Allowances'!$A$2:$AB$6,10,FALSE))),'STB Models Tier 4'!P43&lt;2), 'STB Models Tier 4'!P43*$P$2,"")</f>
        <v/>
      </c>
      <c r="Q43" s="16" t="str">
        <f>IF(AND(NOT(ISBLANK('STB Models Tier 4'!Q43)),NOT(ISBLANK(VLOOKUP($F43,'Tier 4 Allowances'!$A$2:$AB$6,11,FALSE))),'STB Models Tier 4'!Q43&lt;2), 'STB Models Tier 4'!Q43*$Q$2,"")</f>
        <v/>
      </c>
      <c r="R43" s="16" t="str">
        <f>IF(AND(NOT(ISBLANK('STB Models Tier 4'!R43)),OR(ISBLANK('STB Models Tier 4'!S43),'STB Models Tier 4'!S43=0),NOT(ISBLANK(VLOOKUP($F43,'Tier 4 Allowances'!$A$2:$AB$6,12,FALSE))),'STB Models Tier 4'!R43&lt;2), 'STB Models Tier 4'!R43*$R$2,"")</f>
        <v/>
      </c>
      <c r="S43" s="16" t="str">
        <f>IF(AND(NOT(ISBLANK('STB Models Tier 4'!S43)),NOT(ISBLANK(VLOOKUP($F43,'Tier 4 Allowances'!$A$2:$AB$6,13,FALSE))),'STB Models Tier 4'!S43&lt;2), 'STB Models Tier 4'!S43*$S$2,"")</f>
        <v/>
      </c>
      <c r="T43" s="16" t="str">
        <f>IF(AND(NOT(ISBLANK('STB Models Tier 4'!T43)),NOT(ISBLANK(VLOOKUP($F43,'Tier 4 Allowances'!$A$2:$AB$6,14,FALSE))),'STB Models Tier 4'!T43&lt;2), 'STB Models Tier 4'!T43*$T$2,"")</f>
        <v/>
      </c>
      <c r="U43" s="16" t="str">
        <f>IF(AND(NOT(ISBLANK('STB Models Tier 4'!U43)),NOT(ISBLANK(VLOOKUP($F43,'Tier 4 Allowances'!$A$2:$AB$6,15,FALSE))),'STB Models Tier 4'!U43&lt;3), 'STB Models Tier 4'!U43*$U$2,"")</f>
        <v/>
      </c>
      <c r="V43" s="16" t="str">
        <f>IF(AND(NOT(ISBLANK('STB Models Tier 4'!V43)),NOT(ISBLANK(VLOOKUP($F43,'Tier 4 Allowances'!$A$2:$AB$6,16,FALSE))),'STB Models Tier 4'!V43&lt;2), 'STB Models Tier 4'!V43*$V$2,"")</f>
        <v/>
      </c>
      <c r="W43" s="16" t="str">
        <f>IF(AND(NOT(ISBLANK('STB Models Tier 4'!W43)),NOT(ISBLANK(VLOOKUP($F43,'Tier 4 Allowances'!$A$2:$AB$6,17,FALSE))),'STB Models Tier 4'!W43&lt;6), 'STB Models Tier 4'!W43*$W$2,"")</f>
        <v/>
      </c>
      <c r="X43" s="16" t="str">
        <f>IF(AND(NOT(ISBLANK('STB Models Tier 4'!X43)),NOT(ISBLANK(VLOOKUP($F43,'Tier 4 Allowances'!$A$2:$AB$6,18,FALSE))),'STB Models Tier 4'!X43&lt;3), 'STB Models Tier 4'!X43*$X$2,"")</f>
        <v/>
      </c>
      <c r="Y43" s="16" t="str">
        <f>IF(AND(NOT(ISBLANK('STB Models Tier 4'!Y43)),NOT(ISBLANK(VLOOKUP($F43,'Tier 4 Allowances'!$A$2:$AB$6,19,FALSE))),'STB Models Tier 4'!Y43&lt;3), 'STB Models Tier 4'!Y43*$Y$2,"")</f>
        <v/>
      </c>
      <c r="Z43" s="16" t="str">
        <f>IF(AND(NOT(ISBLANK('STB Models Tier 4'!Z43)),NOT(ISBLANK(VLOOKUP($F43,'Tier 4 Allowances'!$A$2:$AB$6,20,FALSE))),'STB Models Tier 4'!Z43&lt;11), 'STB Models Tier 4'!Z43*$Z$2,"")</f>
        <v/>
      </c>
      <c r="AA43" s="16" t="str">
        <f>IF(AND(NOT(ISBLANK('STB Models Tier 4'!AA43)),NOT(ISBLANK(VLOOKUP($F43,'Tier 4 Allowances'!$A$2:$AB$6,21,FALSE))),'STB Models Tier 4'!AA43&lt;3), 'STB Models Tier 4'!AA43*$AA$2,"")</f>
        <v/>
      </c>
      <c r="AB43" s="16" t="str">
        <f>IF(AND(NOT(ISBLANK('STB Models Tier 4'!AB43)),NOT(ISBLANK(VLOOKUP($F43,'Tier 4 Allowances'!$A$2:$AB$6,22,FALSE))),'STB Models Tier 4'!AB43&lt;3), 'STB Models Tier 4'!AB43*$AB$2,"")</f>
        <v/>
      </c>
      <c r="AC43" s="16" t="str">
        <f>IF(AND(NOT(ISBLANK('STB Models Tier 4'!AC43)),NOT(ISBLANK(VLOOKUP($F43,'Tier 4 Allowances'!$A$2:$AB$6,23,FALSE))),'STB Models Tier 4'!AC43&lt;11), 'STB Models Tier 4'!AC43*$AC$2,"")</f>
        <v/>
      </c>
      <c r="AD43" s="16" t="str">
        <f>IF(AND(NOT(ISBLANK('STB Models Tier 4'!AD43)),NOT(ISBLANK(VLOOKUP($F43,'Tier 4 Allowances'!$A$2:$AB$6,24,FALSE))),'STB Models Tier 4'!AD43&lt;2), 'STB Models Tier 4'!AD43*$AD$2,"")</f>
        <v/>
      </c>
      <c r="AE43" s="16" t="str">
        <f>IF(AND(NOT(ISBLANK('STB Models Tier 4'!AE43)),NOT(ISBLANK(VLOOKUP($F43,'Tier 4 Allowances'!$A$2:$AB$6,25,FALSE))),'STB Models Tier 4'!AE43&lt;2,OR(ISBLANK('STB Models Tier 4'!AD43),'STB Models Tier 4'!AD43=0),OR(ISBLANK('STB Models Tier 4'!$O43),'STB Models Tier 4'!$O43=0)), 'STB Models Tier 4'!AE43*$AE$2,"")</f>
        <v/>
      </c>
      <c r="AF43" s="16" t="str">
        <f>IF(AND(NOT(ISBLANK('STB Models Tier 4'!AF43)),NOT(ISBLANK(VLOOKUP($F43,'Tier 4 Allowances'!$A$2:$AB$6,26,FALSE))),'STB Models Tier 4'!AF43&lt;2), 'STB Models Tier 4'!AF43*$AF$2,"")</f>
        <v/>
      </c>
      <c r="AG43" s="16" t="str">
        <f>IF(AND(NOT(ISBLANK('STB Models Tier 4'!AG43)),NOT(ISBLANK(VLOOKUP($F43,'Tier 4 Allowances'!$A$2:$AB$6,27,FALSE))),'STB Models Tier 4'!AG43&lt;2), 'STB Models Tier 4'!AG43*$AG$2,"")</f>
        <v/>
      </c>
      <c r="AH43" s="16" t="str">
        <f>IF(AND(NOT(ISBLANK('STB Models Tier 4'!AH43)),NOT(ISBLANK(VLOOKUP($F43,'Tier 4 Allowances'!$A$2:$AB$6,28,FALSE))),'STB Models Tier 4'!AH43&lt;2), 'STB Models Tier 4'!AH43*$AH$2,"")</f>
        <v/>
      </c>
      <c r="AI43" s="37" t="str">
        <f>IF(ISBLANK('STB Models Tier 4'!AI43),"",'STB Models Tier 4'!AI43)</f>
        <v/>
      </c>
      <c r="AJ43" s="37">
        <f>IF(AND('STB Models Tier 4'!AS43="Yes",P43=$P$2,NOT(Q43=$Q$2)),-10,0)</f>
        <v>0</v>
      </c>
      <c r="AK43" s="37">
        <f>IF(AND('STB Models Tier 4'!AS43="Yes",AF43=$AF$2),-5,0)</f>
        <v>0</v>
      </c>
      <c r="AL43" s="17" t="str">
        <f>IF(ISBLANK('STB Models Tier 4'!AJ43),"",'STB Models Tier 4'!AJ43)</f>
        <v/>
      </c>
      <c r="AM43" s="17" t="str">
        <f>IF(ISBLANK('STB Models Tier 4'!AK43),"",'STB Models Tier 4'!AK43)</f>
        <v/>
      </c>
      <c r="AN43" s="17" t="str">
        <f>IF(ISBLANK('STB Models Tier 4'!AL43),"",'STB Models Tier 4'!AL43)</f>
        <v/>
      </c>
      <c r="AO43" s="17" t="str">
        <f>IF(ISBLANK('STB Models Tier 4'!AM43),"",'STB Models Tier 4'!AM43)</f>
        <v/>
      </c>
      <c r="AP43" s="17" t="str">
        <f>IF(ISBLANK('STB Models Tier 4'!AN43),"",'STB Models Tier 4'!AN43)</f>
        <v/>
      </c>
      <c r="AQ43" s="17" t="str">
        <f>IF(ISBLANK('STB Models Tier 4'!F43),"",IF(ISBLANK('STB Models Tier 4'!G43), 14, 7-(4-$G43)/2))</f>
        <v/>
      </c>
      <c r="AR43" s="17" t="str">
        <f>IF(ISBLANK('STB Models Tier 4'!F43),"",IF(ISBLANK('STB Models Tier 4'!H43),10,(10-H43)))</f>
        <v/>
      </c>
      <c r="AS43" s="17" t="str">
        <f>IF(ISBLANK('STB Models Tier 4'!F43),"",IF(ISBLANK('STB Models Tier 4'!G43),0,7+(4-G43)/2))</f>
        <v/>
      </c>
      <c r="AT43" s="17" t="str">
        <f>IF(ISBLANK('STB Models Tier 4'!F43),"",'STB Models Tier 4'!H43)</f>
        <v/>
      </c>
      <c r="AU43" s="17" t="str">
        <f>IF(ISBLANK('STB Models Tier 4'!F43),"",(IF(OR(AND(NOT(ISBLANK('STB Models Tier 4'!G43)),ISBLANK('STB Models Tier 4'!AL43)),AND(NOT(ISBLANK('STB Models Tier 4'!H43)),ISBLANK('STB Models Tier 4'!AM43)),ISBLANK('STB Models Tier 4'!AK43)),"Incomplete",0.365*('STB Models Tier 4'!AJ43*AQ43+'STB Models Tier 4'!AK43*AR43+'STB Models Tier 4'!AL43*AS43+'STB Models Tier 4'!AM43*AT43))))</f>
        <v/>
      </c>
      <c r="AV43" s="16" t="str">
        <f>IF(ISBLANK('STB Models Tier 4'!F43),"",VLOOKUP(F43,'Tier 4 Allowances'!$A$2:$B$6,2,FALSE)+SUM($I43:$AH43)+AJ43+AK43)</f>
        <v/>
      </c>
      <c r="AW43" s="37" t="str">
        <f>IF(ISBLANK('STB Models Tier 4'!F43),"",AV43+'STB Models Tier 4'!AI43)</f>
        <v/>
      </c>
      <c r="AX43" s="37" t="str">
        <f>IF(ISBLANK('STB Models Tier 4'!AN43),"",IF('STB Models Tier 4'!AN43&gt;'Tier 4 Calculations'!AW43,"No","Yes"))</f>
        <v/>
      </c>
      <c r="AY43" s="51" t="str">
        <f>IF(ISBLANK('STB Models Tier 4'!AS43),"",'STB Models Tier 4'!AS43)</f>
        <v/>
      </c>
    </row>
    <row r="44" spans="1:51" ht="16" x14ac:dyDescent="0.2">
      <c r="A44" s="16" t="str">
        <f>IF(ISBLANK('STB Models Tier 4'!A44),"",'STB Models Tier 4'!A44)</f>
        <v/>
      </c>
      <c r="B44" s="16" t="str">
        <f>IF(ISBLANK('STB Models Tier 4'!B44),"",'STB Models Tier 4'!B44)</f>
        <v/>
      </c>
      <c r="C44" s="16" t="str">
        <f>IF(ISBLANK('STB Models Tier 4'!C44),"",'STB Models Tier 4'!C44)</f>
        <v/>
      </c>
      <c r="D44" s="16" t="str">
        <f>IF(ISBLANK('STB Models Tier 4'!D44),"",'STB Models Tier 4'!D44)</f>
        <v/>
      </c>
      <c r="E44" s="16" t="str">
        <f>IF(ISBLANK('STB Models Tier 4'!E44),"",'STB Models Tier 4'!E44)</f>
        <v/>
      </c>
      <c r="F44" s="16" t="str">
        <f>IF(ISBLANK('STB Models Tier 4'!F44),"",'STB Models Tier 4'!F44)</f>
        <v/>
      </c>
      <c r="G44" s="16" t="str">
        <f>IF(ISBLANK('STB Models Tier 4'!G44),"",'STB Models Tier 4'!G44)</f>
        <v/>
      </c>
      <c r="H44" s="16" t="str">
        <f>IF(ISBLANK('STB Models Tier 4'!H44),"",'STB Models Tier 4'!H44)</f>
        <v/>
      </c>
      <c r="I44" s="16" t="str">
        <f>IF(AND(NOT(ISBLANK('STB Models Tier 4'!I44)),NOT(ISBLANK(VLOOKUP($F44,'Tier 4 Allowances'!$A$2:$AB$6,3,FALSE))),'STB Models Tier 4'!I44&lt;2), 'STB Models Tier 4'!I44*$I$2,"")</f>
        <v/>
      </c>
      <c r="J44" s="16" t="str">
        <f>IF(AND(NOT(ISBLANK('STB Models Tier 4'!J44)),NOT(ISBLANK(VLOOKUP($F44,'Tier 4 Allowances'!$A$2:$AB$6,4,FALSE))),'STB Models Tier 4'!J44&lt;3), 'STB Models Tier 4'!J44*$J$2,"")</f>
        <v/>
      </c>
      <c r="K44" s="16" t="str">
        <f>IF(AND(NOT(ISBLANK('STB Models Tier 4'!K44)),NOT(ISBLANK(VLOOKUP($F44,'Tier 4 Allowances'!$A$2:$AB$6,5,FALSE))),'STB Models Tier 4'!K44&lt;2), 'STB Models Tier 4'!K44*$K$2,"")</f>
        <v/>
      </c>
      <c r="L44" s="16" t="str">
        <f>IF(AND(NOT(ISBLANK('STB Models Tier 4'!L44)),NOT(ISBLANK(VLOOKUP($F44,'Tier 4 Allowances'!$A$2:$AB$6,6,FALSE))),'STB Models Tier 4'!L44&lt;3), 'STB Models Tier 4'!L44*$L$2,"")</f>
        <v/>
      </c>
      <c r="M44" s="16" t="str">
        <f>IF(AND(NOT(ISBLANK('STB Models Tier 4'!M44)),OR(ISBLANK('STB Models Tier 4'!N44),'STB Models Tier 4'!N44=0),NOT(ISBLANK(VLOOKUP($F44,'Tier 4 Allowances'!$A$2:$AB$6,7,FALSE))),'STB Models Tier 4'!M44&lt;2), 'STB Models Tier 4'!M44*$M$2,"")</f>
        <v/>
      </c>
      <c r="N44" s="16" t="str">
        <f>IF(AND(NOT(ISBLANK('STB Models Tier 4'!N44)),NOT(ISBLANK(VLOOKUP($F44,'Tier 4 Allowances'!$A$2:$AB$6,8,FALSE))),'STB Models Tier 4'!N44&lt;2), 'STB Models Tier 4'!N44*$N$2,"")</f>
        <v/>
      </c>
      <c r="O44" s="16" t="str">
        <f>IF(AND(NOT(ISBLANK('STB Models Tier 4'!O44)),NOT(ISBLANK(VLOOKUP($F44,'Tier 4 Allowances'!$A$2:$AB$6,9,FALSE))),'STB Models Tier 4'!O44&lt;7), 'STB Models Tier 4'!O44*$O$2,"")</f>
        <v/>
      </c>
      <c r="P44" s="16" t="str">
        <f>IF(AND(NOT(ISBLANK('STB Models Tier 4'!P44)),OR(ISBLANK('STB Models Tier 4'!S44),'STB Models Tier 4'!S44=0),NOT(ISBLANK(VLOOKUP($F44,'Tier 4 Allowances'!$A$2:$AB$6,10,FALSE))),'STB Models Tier 4'!P44&lt;2), 'STB Models Tier 4'!P44*$P$2,"")</f>
        <v/>
      </c>
      <c r="Q44" s="16" t="str">
        <f>IF(AND(NOT(ISBLANK('STB Models Tier 4'!Q44)),NOT(ISBLANK(VLOOKUP($F44,'Tier 4 Allowances'!$A$2:$AB$6,11,FALSE))),'STB Models Tier 4'!Q44&lt;2), 'STB Models Tier 4'!Q44*$Q$2,"")</f>
        <v/>
      </c>
      <c r="R44" s="16" t="str">
        <f>IF(AND(NOT(ISBLANK('STB Models Tier 4'!R44)),OR(ISBLANK('STB Models Tier 4'!S44),'STB Models Tier 4'!S44=0),NOT(ISBLANK(VLOOKUP($F44,'Tier 4 Allowances'!$A$2:$AB$6,12,FALSE))),'STB Models Tier 4'!R44&lt;2), 'STB Models Tier 4'!R44*$R$2,"")</f>
        <v/>
      </c>
      <c r="S44" s="16" t="str">
        <f>IF(AND(NOT(ISBLANK('STB Models Tier 4'!S44)),NOT(ISBLANK(VLOOKUP($F44,'Tier 4 Allowances'!$A$2:$AB$6,13,FALSE))),'STB Models Tier 4'!S44&lt;2), 'STB Models Tier 4'!S44*$S$2,"")</f>
        <v/>
      </c>
      <c r="T44" s="16" t="str">
        <f>IF(AND(NOT(ISBLANK('STB Models Tier 4'!T44)),NOT(ISBLANK(VLOOKUP($F44,'Tier 4 Allowances'!$A$2:$AB$6,14,FALSE))),'STB Models Tier 4'!T44&lt;2), 'STB Models Tier 4'!T44*$T$2,"")</f>
        <v/>
      </c>
      <c r="U44" s="16" t="str">
        <f>IF(AND(NOT(ISBLANK('STB Models Tier 4'!U44)),NOT(ISBLANK(VLOOKUP($F44,'Tier 4 Allowances'!$A$2:$AB$6,15,FALSE))),'STB Models Tier 4'!U44&lt;3), 'STB Models Tier 4'!U44*$U$2,"")</f>
        <v/>
      </c>
      <c r="V44" s="16" t="str">
        <f>IF(AND(NOT(ISBLANK('STB Models Tier 4'!V44)),NOT(ISBLANK(VLOOKUP($F44,'Tier 4 Allowances'!$A$2:$AB$6,16,FALSE))),'STB Models Tier 4'!V44&lt;2), 'STB Models Tier 4'!V44*$V$2,"")</f>
        <v/>
      </c>
      <c r="W44" s="16" t="str">
        <f>IF(AND(NOT(ISBLANK('STB Models Tier 4'!W44)),NOT(ISBLANK(VLOOKUP($F44,'Tier 4 Allowances'!$A$2:$AB$6,17,FALSE))),'STB Models Tier 4'!W44&lt;6), 'STB Models Tier 4'!W44*$W$2,"")</f>
        <v/>
      </c>
      <c r="X44" s="16" t="str">
        <f>IF(AND(NOT(ISBLANK('STB Models Tier 4'!X44)),NOT(ISBLANK(VLOOKUP($F44,'Tier 4 Allowances'!$A$2:$AB$6,18,FALSE))),'STB Models Tier 4'!X44&lt;3), 'STB Models Tier 4'!X44*$X$2,"")</f>
        <v/>
      </c>
      <c r="Y44" s="16" t="str">
        <f>IF(AND(NOT(ISBLANK('STB Models Tier 4'!Y44)),NOT(ISBLANK(VLOOKUP($F44,'Tier 4 Allowances'!$A$2:$AB$6,19,FALSE))),'STB Models Tier 4'!Y44&lt;3), 'STB Models Tier 4'!Y44*$Y$2,"")</f>
        <v/>
      </c>
      <c r="Z44" s="16" t="str">
        <f>IF(AND(NOT(ISBLANK('STB Models Tier 4'!Z44)),NOT(ISBLANK(VLOOKUP($F44,'Tier 4 Allowances'!$A$2:$AB$6,20,FALSE))),'STB Models Tier 4'!Z44&lt;11), 'STB Models Tier 4'!Z44*$Z$2,"")</f>
        <v/>
      </c>
      <c r="AA44" s="16" t="str">
        <f>IF(AND(NOT(ISBLANK('STB Models Tier 4'!AA44)),NOT(ISBLANK(VLOOKUP($F44,'Tier 4 Allowances'!$A$2:$AB$6,21,FALSE))),'STB Models Tier 4'!AA44&lt;3), 'STB Models Tier 4'!AA44*$AA$2,"")</f>
        <v/>
      </c>
      <c r="AB44" s="16" t="str">
        <f>IF(AND(NOT(ISBLANK('STB Models Tier 4'!AB44)),NOT(ISBLANK(VLOOKUP($F44,'Tier 4 Allowances'!$A$2:$AB$6,22,FALSE))),'STB Models Tier 4'!AB44&lt;3), 'STB Models Tier 4'!AB44*$AB$2,"")</f>
        <v/>
      </c>
      <c r="AC44" s="16" t="str">
        <f>IF(AND(NOT(ISBLANK('STB Models Tier 4'!AC44)),NOT(ISBLANK(VLOOKUP($F44,'Tier 4 Allowances'!$A$2:$AB$6,23,FALSE))),'STB Models Tier 4'!AC44&lt;11), 'STB Models Tier 4'!AC44*$AC$2,"")</f>
        <v/>
      </c>
      <c r="AD44" s="16" t="str">
        <f>IF(AND(NOT(ISBLANK('STB Models Tier 4'!AD44)),NOT(ISBLANK(VLOOKUP($F44,'Tier 4 Allowances'!$A$2:$AB$6,24,FALSE))),'STB Models Tier 4'!AD44&lt;2), 'STB Models Tier 4'!AD44*$AD$2,"")</f>
        <v/>
      </c>
      <c r="AE44" s="16" t="str">
        <f>IF(AND(NOT(ISBLANK('STB Models Tier 4'!AE44)),NOT(ISBLANK(VLOOKUP($F44,'Tier 4 Allowances'!$A$2:$AB$6,25,FALSE))),'STB Models Tier 4'!AE44&lt;2,OR(ISBLANK('STB Models Tier 4'!AD44),'STB Models Tier 4'!AD44=0),OR(ISBLANK('STB Models Tier 4'!$O44),'STB Models Tier 4'!$O44=0)), 'STB Models Tier 4'!AE44*$AE$2,"")</f>
        <v/>
      </c>
      <c r="AF44" s="16" t="str">
        <f>IF(AND(NOT(ISBLANK('STB Models Tier 4'!AF44)),NOT(ISBLANK(VLOOKUP($F44,'Tier 4 Allowances'!$A$2:$AB$6,26,FALSE))),'STB Models Tier 4'!AF44&lt;2), 'STB Models Tier 4'!AF44*$AF$2,"")</f>
        <v/>
      </c>
      <c r="AG44" s="16" t="str">
        <f>IF(AND(NOT(ISBLANK('STB Models Tier 4'!AG44)),NOT(ISBLANK(VLOOKUP($F44,'Tier 4 Allowances'!$A$2:$AB$6,27,FALSE))),'STB Models Tier 4'!AG44&lt;2), 'STB Models Tier 4'!AG44*$AG$2,"")</f>
        <v/>
      </c>
      <c r="AH44" s="16" t="str">
        <f>IF(AND(NOT(ISBLANK('STB Models Tier 4'!AH44)),NOT(ISBLANK(VLOOKUP($F44,'Tier 4 Allowances'!$A$2:$AB$6,28,FALSE))),'STB Models Tier 4'!AH44&lt;2), 'STB Models Tier 4'!AH44*$AH$2,"")</f>
        <v/>
      </c>
      <c r="AI44" s="37" t="str">
        <f>IF(ISBLANK('STB Models Tier 4'!AI44),"",'STB Models Tier 4'!AI44)</f>
        <v/>
      </c>
      <c r="AJ44" s="37">
        <f>IF(AND('STB Models Tier 4'!AS44="Yes",P44=$P$2,NOT(Q44=$Q$2)),-10,0)</f>
        <v>0</v>
      </c>
      <c r="AK44" s="37">
        <f>IF(AND('STB Models Tier 4'!AS44="Yes",AF44=$AF$2),-5,0)</f>
        <v>0</v>
      </c>
      <c r="AL44" s="17" t="str">
        <f>IF(ISBLANK('STB Models Tier 4'!AJ44),"",'STB Models Tier 4'!AJ44)</f>
        <v/>
      </c>
      <c r="AM44" s="17" t="str">
        <f>IF(ISBLANK('STB Models Tier 4'!AK44),"",'STB Models Tier 4'!AK44)</f>
        <v/>
      </c>
      <c r="AN44" s="17" t="str">
        <f>IF(ISBLANK('STB Models Tier 4'!AL44),"",'STB Models Tier 4'!AL44)</f>
        <v/>
      </c>
      <c r="AO44" s="17" t="str">
        <f>IF(ISBLANK('STB Models Tier 4'!AM44),"",'STB Models Tier 4'!AM44)</f>
        <v/>
      </c>
      <c r="AP44" s="17" t="str">
        <f>IF(ISBLANK('STB Models Tier 4'!AN44),"",'STB Models Tier 4'!AN44)</f>
        <v/>
      </c>
      <c r="AQ44" s="17" t="str">
        <f>IF(ISBLANK('STB Models Tier 4'!F44),"",IF(ISBLANK('STB Models Tier 4'!G44), 14, 7-(4-$G44)/2))</f>
        <v/>
      </c>
      <c r="AR44" s="17" t="str">
        <f>IF(ISBLANK('STB Models Tier 4'!F44),"",IF(ISBLANK('STB Models Tier 4'!H44),10,(10-H44)))</f>
        <v/>
      </c>
      <c r="AS44" s="17" t="str">
        <f>IF(ISBLANK('STB Models Tier 4'!F44),"",IF(ISBLANK('STB Models Tier 4'!G44),0,7+(4-G44)/2))</f>
        <v/>
      </c>
      <c r="AT44" s="17" t="str">
        <f>IF(ISBLANK('STB Models Tier 4'!F44),"",'STB Models Tier 4'!H44)</f>
        <v/>
      </c>
      <c r="AU44" s="17" t="str">
        <f>IF(ISBLANK('STB Models Tier 4'!F44),"",(IF(OR(AND(NOT(ISBLANK('STB Models Tier 4'!G44)),ISBLANK('STB Models Tier 4'!AL44)),AND(NOT(ISBLANK('STB Models Tier 4'!H44)),ISBLANK('STB Models Tier 4'!AM44)),ISBLANK('STB Models Tier 4'!AK44)),"Incomplete",0.365*('STB Models Tier 4'!AJ44*AQ44+'STB Models Tier 4'!AK44*AR44+'STB Models Tier 4'!AL44*AS44+'STB Models Tier 4'!AM44*AT44))))</f>
        <v/>
      </c>
      <c r="AV44" s="16" t="str">
        <f>IF(ISBLANK('STB Models Tier 4'!F44),"",VLOOKUP(F44,'Tier 4 Allowances'!$A$2:$B$6,2,FALSE)+SUM($I44:$AH44)+AJ44+AK44)</f>
        <v/>
      </c>
      <c r="AW44" s="37" t="str">
        <f>IF(ISBLANK('STB Models Tier 4'!F44),"",AV44+'STB Models Tier 4'!AI44)</f>
        <v/>
      </c>
      <c r="AX44" s="37" t="str">
        <f>IF(ISBLANK('STB Models Tier 4'!AN44),"",IF('STB Models Tier 4'!AN44&gt;'Tier 4 Calculations'!AW44,"No","Yes"))</f>
        <v/>
      </c>
      <c r="AY44" s="51" t="str">
        <f>IF(ISBLANK('STB Models Tier 4'!AS44),"",'STB Models Tier 4'!AS44)</f>
        <v/>
      </c>
    </row>
    <row r="45" spans="1:51" ht="16" x14ac:dyDescent="0.2">
      <c r="A45" s="16" t="str">
        <f>IF(ISBLANK('STB Models Tier 4'!A45),"",'STB Models Tier 4'!A45)</f>
        <v/>
      </c>
      <c r="B45" s="16" t="str">
        <f>IF(ISBLANK('STB Models Tier 4'!B45),"",'STB Models Tier 4'!B45)</f>
        <v/>
      </c>
      <c r="C45" s="16" t="str">
        <f>IF(ISBLANK('STB Models Tier 4'!C45),"",'STB Models Tier 4'!C45)</f>
        <v/>
      </c>
      <c r="D45" s="16" t="str">
        <f>IF(ISBLANK('STB Models Tier 4'!D45),"",'STB Models Tier 4'!D45)</f>
        <v/>
      </c>
      <c r="E45" s="16" t="str">
        <f>IF(ISBLANK('STB Models Tier 4'!E45),"",'STB Models Tier 4'!E45)</f>
        <v/>
      </c>
      <c r="F45" s="16" t="str">
        <f>IF(ISBLANK('STB Models Tier 4'!F45),"",'STB Models Tier 4'!F45)</f>
        <v/>
      </c>
      <c r="G45" s="16" t="str">
        <f>IF(ISBLANK('STB Models Tier 4'!G45),"",'STB Models Tier 4'!G45)</f>
        <v/>
      </c>
      <c r="H45" s="16" t="str">
        <f>IF(ISBLANK('STB Models Tier 4'!H45),"",'STB Models Tier 4'!H45)</f>
        <v/>
      </c>
      <c r="I45" s="16" t="str">
        <f>IF(AND(NOT(ISBLANK('STB Models Tier 4'!I45)),NOT(ISBLANK(VLOOKUP($F45,'Tier 4 Allowances'!$A$2:$AB$6,3,FALSE))),'STB Models Tier 4'!I45&lt;2), 'STB Models Tier 4'!I45*$I$2,"")</f>
        <v/>
      </c>
      <c r="J45" s="16" t="str">
        <f>IF(AND(NOT(ISBLANK('STB Models Tier 4'!J45)),NOT(ISBLANK(VLOOKUP($F45,'Tier 4 Allowances'!$A$2:$AB$6,4,FALSE))),'STB Models Tier 4'!J45&lt;3), 'STB Models Tier 4'!J45*$J$2,"")</f>
        <v/>
      </c>
      <c r="K45" s="16" t="str">
        <f>IF(AND(NOT(ISBLANK('STB Models Tier 4'!K45)),NOT(ISBLANK(VLOOKUP($F45,'Tier 4 Allowances'!$A$2:$AB$6,5,FALSE))),'STB Models Tier 4'!K45&lt;2), 'STB Models Tier 4'!K45*$K$2,"")</f>
        <v/>
      </c>
      <c r="L45" s="16" t="str">
        <f>IF(AND(NOT(ISBLANK('STB Models Tier 4'!L45)),NOT(ISBLANK(VLOOKUP($F45,'Tier 4 Allowances'!$A$2:$AB$6,6,FALSE))),'STB Models Tier 4'!L45&lt;3), 'STB Models Tier 4'!L45*$L$2,"")</f>
        <v/>
      </c>
      <c r="M45" s="16" t="str">
        <f>IF(AND(NOT(ISBLANK('STB Models Tier 4'!M45)),OR(ISBLANK('STB Models Tier 4'!N45),'STB Models Tier 4'!N45=0),NOT(ISBLANK(VLOOKUP($F45,'Tier 4 Allowances'!$A$2:$AB$6,7,FALSE))),'STB Models Tier 4'!M45&lt;2), 'STB Models Tier 4'!M45*$M$2,"")</f>
        <v/>
      </c>
      <c r="N45" s="16" t="str">
        <f>IF(AND(NOT(ISBLANK('STB Models Tier 4'!N45)),NOT(ISBLANK(VLOOKUP($F45,'Tier 4 Allowances'!$A$2:$AB$6,8,FALSE))),'STB Models Tier 4'!N45&lt;2), 'STB Models Tier 4'!N45*$N$2,"")</f>
        <v/>
      </c>
      <c r="O45" s="16" t="str">
        <f>IF(AND(NOT(ISBLANK('STB Models Tier 4'!O45)),NOT(ISBLANK(VLOOKUP($F45,'Tier 4 Allowances'!$A$2:$AB$6,9,FALSE))),'STB Models Tier 4'!O45&lt;7), 'STB Models Tier 4'!O45*$O$2,"")</f>
        <v/>
      </c>
      <c r="P45" s="16" t="str">
        <f>IF(AND(NOT(ISBLANK('STB Models Tier 4'!P45)),OR(ISBLANK('STB Models Tier 4'!S45),'STB Models Tier 4'!S45=0),NOT(ISBLANK(VLOOKUP($F45,'Tier 4 Allowances'!$A$2:$AB$6,10,FALSE))),'STB Models Tier 4'!P45&lt;2), 'STB Models Tier 4'!P45*$P$2,"")</f>
        <v/>
      </c>
      <c r="Q45" s="16" t="str">
        <f>IF(AND(NOT(ISBLANK('STB Models Tier 4'!Q45)),NOT(ISBLANK(VLOOKUP($F45,'Tier 4 Allowances'!$A$2:$AB$6,11,FALSE))),'STB Models Tier 4'!Q45&lt;2), 'STB Models Tier 4'!Q45*$Q$2,"")</f>
        <v/>
      </c>
      <c r="R45" s="16" t="str">
        <f>IF(AND(NOT(ISBLANK('STB Models Tier 4'!R45)),OR(ISBLANK('STB Models Tier 4'!S45),'STB Models Tier 4'!S45=0),NOT(ISBLANK(VLOOKUP($F45,'Tier 4 Allowances'!$A$2:$AB$6,12,FALSE))),'STB Models Tier 4'!R45&lt;2), 'STB Models Tier 4'!R45*$R$2,"")</f>
        <v/>
      </c>
      <c r="S45" s="16" t="str">
        <f>IF(AND(NOT(ISBLANK('STB Models Tier 4'!S45)),NOT(ISBLANK(VLOOKUP($F45,'Tier 4 Allowances'!$A$2:$AB$6,13,FALSE))),'STB Models Tier 4'!S45&lt;2), 'STB Models Tier 4'!S45*$S$2,"")</f>
        <v/>
      </c>
      <c r="T45" s="16" t="str">
        <f>IF(AND(NOT(ISBLANK('STB Models Tier 4'!T45)),NOT(ISBLANK(VLOOKUP($F45,'Tier 4 Allowances'!$A$2:$AB$6,14,FALSE))),'STB Models Tier 4'!T45&lt;2), 'STB Models Tier 4'!T45*$T$2,"")</f>
        <v/>
      </c>
      <c r="U45" s="16" t="str">
        <f>IF(AND(NOT(ISBLANK('STB Models Tier 4'!U45)),NOT(ISBLANK(VLOOKUP($F45,'Tier 4 Allowances'!$A$2:$AB$6,15,FALSE))),'STB Models Tier 4'!U45&lt;3), 'STB Models Tier 4'!U45*$U$2,"")</f>
        <v/>
      </c>
      <c r="V45" s="16" t="str">
        <f>IF(AND(NOT(ISBLANK('STB Models Tier 4'!V45)),NOT(ISBLANK(VLOOKUP($F45,'Tier 4 Allowances'!$A$2:$AB$6,16,FALSE))),'STB Models Tier 4'!V45&lt;2), 'STB Models Tier 4'!V45*$V$2,"")</f>
        <v/>
      </c>
      <c r="W45" s="16" t="str">
        <f>IF(AND(NOT(ISBLANK('STB Models Tier 4'!W45)),NOT(ISBLANK(VLOOKUP($F45,'Tier 4 Allowances'!$A$2:$AB$6,17,FALSE))),'STB Models Tier 4'!W45&lt;6), 'STB Models Tier 4'!W45*$W$2,"")</f>
        <v/>
      </c>
      <c r="X45" s="16" t="str">
        <f>IF(AND(NOT(ISBLANK('STB Models Tier 4'!X45)),NOT(ISBLANK(VLOOKUP($F45,'Tier 4 Allowances'!$A$2:$AB$6,18,FALSE))),'STB Models Tier 4'!X45&lt;3), 'STB Models Tier 4'!X45*$X$2,"")</f>
        <v/>
      </c>
      <c r="Y45" s="16" t="str">
        <f>IF(AND(NOT(ISBLANK('STB Models Tier 4'!Y45)),NOT(ISBLANK(VLOOKUP($F45,'Tier 4 Allowances'!$A$2:$AB$6,19,FALSE))),'STB Models Tier 4'!Y45&lt;3), 'STB Models Tier 4'!Y45*$Y$2,"")</f>
        <v/>
      </c>
      <c r="Z45" s="16" t="str">
        <f>IF(AND(NOT(ISBLANK('STB Models Tier 4'!Z45)),NOT(ISBLANK(VLOOKUP($F45,'Tier 4 Allowances'!$A$2:$AB$6,20,FALSE))),'STB Models Tier 4'!Z45&lt;11), 'STB Models Tier 4'!Z45*$Z$2,"")</f>
        <v/>
      </c>
      <c r="AA45" s="16" t="str">
        <f>IF(AND(NOT(ISBLANK('STB Models Tier 4'!AA45)),NOT(ISBLANK(VLOOKUP($F45,'Tier 4 Allowances'!$A$2:$AB$6,21,FALSE))),'STB Models Tier 4'!AA45&lt;3), 'STB Models Tier 4'!AA45*$AA$2,"")</f>
        <v/>
      </c>
      <c r="AB45" s="16" t="str">
        <f>IF(AND(NOT(ISBLANK('STB Models Tier 4'!AB45)),NOT(ISBLANK(VLOOKUP($F45,'Tier 4 Allowances'!$A$2:$AB$6,22,FALSE))),'STB Models Tier 4'!AB45&lt;3), 'STB Models Tier 4'!AB45*$AB$2,"")</f>
        <v/>
      </c>
      <c r="AC45" s="16" t="str">
        <f>IF(AND(NOT(ISBLANK('STB Models Tier 4'!AC45)),NOT(ISBLANK(VLOOKUP($F45,'Tier 4 Allowances'!$A$2:$AB$6,23,FALSE))),'STB Models Tier 4'!AC45&lt;11), 'STB Models Tier 4'!AC45*$AC$2,"")</f>
        <v/>
      </c>
      <c r="AD45" s="16" t="str">
        <f>IF(AND(NOT(ISBLANK('STB Models Tier 4'!AD45)),NOT(ISBLANK(VLOOKUP($F45,'Tier 4 Allowances'!$A$2:$AB$6,24,FALSE))),'STB Models Tier 4'!AD45&lt;2), 'STB Models Tier 4'!AD45*$AD$2,"")</f>
        <v/>
      </c>
      <c r="AE45" s="16" t="str">
        <f>IF(AND(NOT(ISBLANK('STB Models Tier 4'!AE45)),NOT(ISBLANK(VLOOKUP($F45,'Tier 4 Allowances'!$A$2:$AB$6,25,FALSE))),'STB Models Tier 4'!AE45&lt;2,OR(ISBLANK('STB Models Tier 4'!AD45),'STB Models Tier 4'!AD45=0),OR(ISBLANK('STB Models Tier 4'!$O45),'STB Models Tier 4'!$O45=0)), 'STB Models Tier 4'!AE45*$AE$2,"")</f>
        <v/>
      </c>
      <c r="AF45" s="16" t="str">
        <f>IF(AND(NOT(ISBLANK('STB Models Tier 4'!AF45)),NOT(ISBLANK(VLOOKUP($F45,'Tier 4 Allowances'!$A$2:$AB$6,26,FALSE))),'STB Models Tier 4'!AF45&lt;2), 'STB Models Tier 4'!AF45*$AF$2,"")</f>
        <v/>
      </c>
      <c r="AG45" s="16" t="str">
        <f>IF(AND(NOT(ISBLANK('STB Models Tier 4'!AG45)),NOT(ISBLANK(VLOOKUP($F45,'Tier 4 Allowances'!$A$2:$AB$6,27,FALSE))),'STB Models Tier 4'!AG45&lt;2), 'STB Models Tier 4'!AG45*$AG$2,"")</f>
        <v/>
      </c>
      <c r="AH45" s="16" t="str">
        <f>IF(AND(NOT(ISBLANK('STB Models Tier 4'!AH45)),NOT(ISBLANK(VLOOKUP($F45,'Tier 4 Allowances'!$A$2:$AB$6,28,FALSE))),'STB Models Tier 4'!AH45&lt;2), 'STB Models Tier 4'!AH45*$AH$2,"")</f>
        <v/>
      </c>
      <c r="AI45" s="37" t="str">
        <f>IF(ISBLANK('STB Models Tier 4'!AI45),"",'STB Models Tier 4'!AI45)</f>
        <v/>
      </c>
      <c r="AJ45" s="37">
        <f>IF(AND('STB Models Tier 4'!AS45="Yes",P45=$P$2,NOT(Q45=$Q$2)),-10,0)</f>
        <v>0</v>
      </c>
      <c r="AK45" s="37">
        <f>IF(AND('STB Models Tier 4'!AS45="Yes",AF45=$AF$2),-5,0)</f>
        <v>0</v>
      </c>
      <c r="AL45" s="17" t="str">
        <f>IF(ISBLANK('STB Models Tier 4'!AJ45),"",'STB Models Tier 4'!AJ45)</f>
        <v/>
      </c>
      <c r="AM45" s="17" t="str">
        <f>IF(ISBLANK('STB Models Tier 4'!AK45),"",'STB Models Tier 4'!AK45)</f>
        <v/>
      </c>
      <c r="AN45" s="17" t="str">
        <f>IF(ISBLANK('STB Models Tier 4'!AL45),"",'STB Models Tier 4'!AL45)</f>
        <v/>
      </c>
      <c r="AO45" s="17" t="str">
        <f>IF(ISBLANK('STB Models Tier 4'!AM45),"",'STB Models Tier 4'!AM45)</f>
        <v/>
      </c>
      <c r="AP45" s="17" t="str">
        <f>IF(ISBLANK('STB Models Tier 4'!AN45),"",'STB Models Tier 4'!AN45)</f>
        <v/>
      </c>
      <c r="AQ45" s="17" t="str">
        <f>IF(ISBLANK('STB Models Tier 4'!F45),"",IF(ISBLANK('STB Models Tier 4'!G45), 14, 7-(4-$G45)/2))</f>
        <v/>
      </c>
      <c r="AR45" s="17" t="str">
        <f>IF(ISBLANK('STB Models Tier 4'!F45),"",IF(ISBLANK('STB Models Tier 4'!H45),10,(10-H45)))</f>
        <v/>
      </c>
      <c r="AS45" s="17" t="str">
        <f>IF(ISBLANK('STB Models Tier 4'!F45),"",IF(ISBLANK('STB Models Tier 4'!G45),0,7+(4-G45)/2))</f>
        <v/>
      </c>
      <c r="AT45" s="17" t="str">
        <f>IF(ISBLANK('STB Models Tier 4'!F45),"",'STB Models Tier 4'!H45)</f>
        <v/>
      </c>
      <c r="AU45" s="17" t="str">
        <f>IF(ISBLANK('STB Models Tier 4'!F45),"",(IF(OR(AND(NOT(ISBLANK('STB Models Tier 4'!G45)),ISBLANK('STB Models Tier 4'!AL45)),AND(NOT(ISBLANK('STB Models Tier 4'!H45)),ISBLANK('STB Models Tier 4'!AM45)),ISBLANK('STB Models Tier 4'!AK45)),"Incomplete",0.365*('STB Models Tier 4'!AJ45*AQ45+'STB Models Tier 4'!AK45*AR45+'STB Models Tier 4'!AL45*AS45+'STB Models Tier 4'!AM45*AT45))))</f>
        <v/>
      </c>
      <c r="AV45" s="16" t="str">
        <f>IF(ISBLANK('STB Models Tier 4'!F45),"",VLOOKUP(F45,'Tier 4 Allowances'!$A$2:$B$6,2,FALSE)+SUM($I45:$AH45)+AJ45+AK45)</f>
        <v/>
      </c>
      <c r="AW45" s="37" t="str">
        <f>IF(ISBLANK('STB Models Tier 4'!F45),"",AV45+'STB Models Tier 4'!AI45)</f>
        <v/>
      </c>
      <c r="AX45" s="37" t="str">
        <f>IF(ISBLANK('STB Models Tier 4'!AN45),"",IF('STB Models Tier 4'!AN45&gt;'Tier 4 Calculations'!AW45,"No","Yes"))</f>
        <v/>
      </c>
      <c r="AY45" s="51" t="str">
        <f>IF(ISBLANK('STB Models Tier 4'!AS45),"",'STB Models Tier 4'!AS45)</f>
        <v/>
      </c>
    </row>
    <row r="46" spans="1:51" ht="16" x14ac:dyDescent="0.2">
      <c r="A46" s="16" t="str">
        <f>IF(ISBLANK('STB Models Tier 4'!A46),"",'STB Models Tier 4'!A46)</f>
        <v/>
      </c>
      <c r="B46" s="16" t="str">
        <f>IF(ISBLANK('STB Models Tier 4'!B46),"",'STB Models Tier 4'!B46)</f>
        <v/>
      </c>
      <c r="C46" s="16" t="str">
        <f>IF(ISBLANK('STB Models Tier 4'!C46),"",'STB Models Tier 4'!C46)</f>
        <v/>
      </c>
      <c r="D46" s="16" t="str">
        <f>IF(ISBLANK('STB Models Tier 4'!D46),"",'STB Models Tier 4'!D46)</f>
        <v/>
      </c>
      <c r="E46" s="16" t="str">
        <f>IF(ISBLANK('STB Models Tier 4'!E46),"",'STB Models Tier 4'!E46)</f>
        <v/>
      </c>
      <c r="F46" s="16" t="str">
        <f>IF(ISBLANK('STB Models Tier 4'!F46),"",'STB Models Tier 4'!F46)</f>
        <v/>
      </c>
      <c r="G46" s="16" t="str">
        <f>IF(ISBLANK('STB Models Tier 4'!G46),"",'STB Models Tier 4'!G46)</f>
        <v/>
      </c>
      <c r="H46" s="16" t="str">
        <f>IF(ISBLANK('STB Models Tier 4'!H46),"",'STB Models Tier 4'!H46)</f>
        <v/>
      </c>
      <c r="I46" s="16" t="str">
        <f>IF(AND(NOT(ISBLANK('STB Models Tier 4'!I46)),NOT(ISBLANK(VLOOKUP($F46,'Tier 4 Allowances'!$A$2:$AB$6,3,FALSE))),'STB Models Tier 4'!I46&lt;2), 'STB Models Tier 4'!I46*$I$2,"")</f>
        <v/>
      </c>
      <c r="J46" s="16" t="str">
        <f>IF(AND(NOT(ISBLANK('STB Models Tier 4'!J46)),NOT(ISBLANK(VLOOKUP($F46,'Tier 4 Allowances'!$A$2:$AB$6,4,FALSE))),'STB Models Tier 4'!J46&lt;3), 'STB Models Tier 4'!J46*$J$2,"")</f>
        <v/>
      </c>
      <c r="K46" s="16" t="str">
        <f>IF(AND(NOT(ISBLANK('STB Models Tier 4'!K46)),NOT(ISBLANK(VLOOKUP($F46,'Tier 4 Allowances'!$A$2:$AB$6,5,FALSE))),'STB Models Tier 4'!K46&lt;2), 'STB Models Tier 4'!K46*$K$2,"")</f>
        <v/>
      </c>
      <c r="L46" s="16" t="str">
        <f>IF(AND(NOT(ISBLANK('STB Models Tier 4'!L46)),NOT(ISBLANK(VLOOKUP($F46,'Tier 4 Allowances'!$A$2:$AB$6,6,FALSE))),'STB Models Tier 4'!L46&lt;3), 'STB Models Tier 4'!L46*$L$2,"")</f>
        <v/>
      </c>
      <c r="M46" s="16" t="str">
        <f>IF(AND(NOT(ISBLANK('STB Models Tier 4'!M46)),OR(ISBLANK('STB Models Tier 4'!N46),'STB Models Tier 4'!N46=0),NOT(ISBLANK(VLOOKUP($F46,'Tier 4 Allowances'!$A$2:$AB$6,7,FALSE))),'STB Models Tier 4'!M46&lt;2), 'STB Models Tier 4'!M46*$M$2,"")</f>
        <v/>
      </c>
      <c r="N46" s="16" t="str">
        <f>IF(AND(NOT(ISBLANK('STB Models Tier 4'!N46)),NOT(ISBLANK(VLOOKUP($F46,'Tier 4 Allowances'!$A$2:$AB$6,8,FALSE))),'STB Models Tier 4'!N46&lt;2), 'STB Models Tier 4'!N46*$N$2,"")</f>
        <v/>
      </c>
      <c r="O46" s="16" t="str">
        <f>IF(AND(NOT(ISBLANK('STB Models Tier 4'!O46)),NOT(ISBLANK(VLOOKUP($F46,'Tier 4 Allowances'!$A$2:$AB$6,9,FALSE))),'STB Models Tier 4'!O46&lt;7), 'STB Models Tier 4'!O46*$O$2,"")</f>
        <v/>
      </c>
      <c r="P46" s="16" t="str">
        <f>IF(AND(NOT(ISBLANK('STB Models Tier 4'!P46)),OR(ISBLANK('STB Models Tier 4'!S46),'STB Models Tier 4'!S46=0),NOT(ISBLANK(VLOOKUP($F46,'Tier 4 Allowances'!$A$2:$AB$6,10,FALSE))),'STB Models Tier 4'!P46&lt;2), 'STB Models Tier 4'!P46*$P$2,"")</f>
        <v/>
      </c>
      <c r="Q46" s="16" t="str">
        <f>IF(AND(NOT(ISBLANK('STB Models Tier 4'!Q46)),NOT(ISBLANK(VLOOKUP($F46,'Tier 4 Allowances'!$A$2:$AB$6,11,FALSE))),'STB Models Tier 4'!Q46&lt;2), 'STB Models Tier 4'!Q46*$Q$2,"")</f>
        <v/>
      </c>
      <c r="R46" s="16" t="str">
        <f>IF(AND(NOT(ISBLANK('STB Models Tier 4'!R46)),OR(ISBLANK('STB Models Tier 4'!S46),'STB Models Tier 4'!S46=0),NOT(ISBLANK(VLOOKUP($F46,'Tier 4 Allowances'!$A$2:$AB$6,12,FALSE))),'STB Models Tier 4'!R46&lt;2), 'STB Models Tier 4'!R46*$R$2,"")</f>
        <v/>
      </c>
      <c r="S46" s="16" t="str">
        <f>IF(AND(NOT(ISBLANK('STB Models Tier 4'!S46)),NOT(ISBLANK(VLOOKUP($F46,'Tier 4 Allowances'!$A$2:$AB$6,13,FALSE))),'STB Models Tier 4'!S46&lt;2), 'STB Models Tier 4'!S46*$S$2,"")</f>
        <v/>
      </c>
      <c r="T46" s="16" t="str">
        <f>IF(AND(NOT(ISBLANK('STB Models Tier 4'!T46)),NOT(ISBLANK(VLOOKUP($F46,'Tier 4 Allowances'!$A$2:$AB$6,14,FALSE))),'STB Models Tier 4'!T46&lt;2), 'STB Models Tier 4'!T46*$T$2,"")</f>
        <v/>
      </c>
      <c r="U46" s="16" t="str">
        <f>IF(AND(NOT(ISBLANK('STB Models Tier 4'!U46)),NOT(ISBLANK(VLOOKUP($F46,'Tier 4 Allowances'!$A$2:$AB$6,15,FALSE))),'STB Models Tier 4'!U46&lt;3), 'STB Models Tier 4'!U46*$U$2,"")</f>
        <v/>
      </c>
      <c r="V46" s="16" t="str">
        <f>IF(AND(NOT(ISBLANK('STB Models Tier 4'!V46)),NOT(ISBLANK(VLOOKUP($F46,'Tier 4 Allowances'!$A$2:$AB$6,16,FALSE))),'STB Models Tier 4'!V46&lt;2), 'STB Models Tier 4'!V46*$V$2,"")</f>
        <v/>
      </c>
      <c r="W46" s="16" t="str">
        <f>IF(AND(NOT(ISBLANK('STB Models Tier 4'!W46)),NOT(ISBLANK(VLOOKUP($F46,'Tier 4 Allowances'!$A$2:$AB$6,17,FALSE))),'STB Models Tier 4'!W46&lt;6), 'STB Models Tier 4'!W46*$W$2,"")</f>
        <v/>
      </c>
      <c r="X46" s="16" t="str">
        <f>IF(AND(NOT(ISBLANK('STB Models Tier 4'!X46)),NOT(ISBLANK(VLOOKUP($F46,'Tier 4 Allowances'!$A$2:$AB$6,18,FALSE))),'STB Models Tier 4'!X46&lt;3), 'STB Models Tier 4'!X46*$X$2,"")</f>
        <v/>
      </c>
      <c r="Y46" s="16" t="str">
        <f>IF(AND(NOT(ISBLANK('STB Models Tier 4'!Y46)),NOT(ISBLANK(VLOOKUP($F46,'Tier 4 Allowances'!$A$2:$AB$6,19,FALSE))),'STB Models Tier 4'!Y46&lt;3), 'STB Models Tier 4'!Y46*$Y$2,"")</f>
        <v/>
      </c>
      <c r="Z46" s="16" t="str">
        <f>IF(AND(NOT(ISBLANK('STB Models Tier 4'!Z46)),NOT(ISBLANK(VLOOKUP($F46,'Tier 4 Allowances'!$A$2:$AB$6,20,FALSE))),'STB Models Tier 4'!Z46&lt;11), 'STB Models Tier 4'!Z46*$Z$2,"")</f>
        <v/>
      </c>
      <c r="AA46" s="16" t="str">
        <f>IF(AND(NOT(ISBLANK('STB Models Tier 4'!AA46)),NOT(ISBLANK(VLOOKUP($F46,'Tier 4 Allowances'!$A$2:$AB$6,21,FALSE))),'STB Models Tier 4'!AA46&lt;3), 'STB Models Tier 4'!AA46*$AA$2,"")</f>
        <v/>
      </c>
      <c r="AB46" s="16" t="str">
        <f>IF(AND(NOT(ISBLANK('STB Models Tier 4'!AB46)),NOT(ISBLANK(VLOOKUP($F46,'Tier 4 Allowances'!$A$2:$AB$6,22,FALSE))),'STB Models Tier 4'!AB46&lt;3), 'STB Models Tier 4'!AB46*$AB$2,"")</f>
        <v/>
      </c>
      <c r="AC46" s="16" t="str">
        <f>IF(AND(NOT(ISBLANK('STB Models Tier 4'!AC46)),NOT(ISBLANK(VLOOKUP($F46,'Tier 4 Allowances'!$A$2:$AB$6,23,FALSE))),'STB Models Tier 4'!AC46&lt;11), 'STB Models Tier 4'!AC46*$AC$2,"")</f>
        <v/>
      </c>
      <c r="AD46" s="16" t="str">
        <f>IF(AND(NOT(ISBLANK('STB Models Tier 4'!AD46)),NOT(ISBLANK(VLOOKUP($F46,'Tier 4 Allowances'!$A$2:$AB$6,24,FALSE))),'STB Models Tier 4'!AD46&lt;2), 'STB Models Tier 4'!AD46*$AD$2,"")</f>
        <v/>
      </c>
      <c r="AE46" s="16" t="str">
        <f>IF(AND(NOT(ISBLANK('STB Models Tier 4'!AE46)),NOT(ISBLANK(VLOOKUP($F46,'Tier 4 Allowances'!$A$2:$AB$6,25,FALSE))),'STB Models Tier 4'!AE46&lt;2,OR(ISBLANK('STB Models Tier 4'!AD46),'STB Models Tier 4'!AD46=0),OR(ISBLANK('STB Models Tier 4'!$O46),'STB Models Tier 4'!$O46=0)), 'STB Models Tier 4'!AE46*$AE$2,"")</f>
        <v/>
      </c>
      <c r="AF46" s="16" t="str">
        <f>IF(AND(NOT(ISBLANK('STB Models Tier 4'!AF46)),NOT(ISBLANK(VLOOKUP($F46,'Tier 4 Allowances'!$A$2:$AB$6,26,FALSE))),'STB Models Tier 4'!AF46&lt;2), 'STB Models Tier 4'!AF46*$AF$2,"")</f>
        <v/>
      </c>
      <c r="AG46" s="16" t="str">
        <f>IF(AND(NOT(ISBLANK('STB Models Tier 4'!AG46)),NOT(ISBLANK(VLOOKUP($F46,'Tier 4 Allowances'!$A$2:$AB$6,27,FALSE))),'STB Models Tier 4'!AG46&lt;2), 'STB Models Tier 4'!AG46*$AG$2,"")</f>
        <v/>
      </c>
      <c r="AH46" s="16" t="str">
        <f>IF(AND(NOT(ISBLANK('STB Models Tier 4'!AH46)),NOT(ISBLANK(VLOOKUP($F46,'Tier 4 Allowances'!$A$2:$AB$6,28,FALSE))),'STB Models Tier 4'!AH46&lt;2), 'STB Models Tier 4'!AH46*$AH$2,"")</f>
        <v/>
      </c>
      <c r="AI46" s="37" t="str">
        <f>IF(ISBLANK('STB Models Tier 4'!AI46),"",'STB Models Tier 4'!AI46)</f>
        <v/>
      </c>
      <c r="AJ46" s="37">
        <f>IF(AND('STB Models Tier 4'!AS46="Yes",P46=$P$2,NOT(Q46=$Q$2)),-10,0)</f>
        <v>0</v>
      </c>
      <c r="AK46" s="37">
        <f>IF(AND('STB Models Tier 4'!AS46="Yes",AF46=$AF$2),-5,0)</f>
        <v>0</v>
      </c>
      <c r="AL46" s="17" t="str">
        <f>IF(ISBLANK('STB Models Tier 4'!AJ46),"",'STB Models Tier 4'!AJ46)</f>
        <v/>
      </c>
      <c r="AM46" s="17" t="str">
        <f>IF(ISBLANK('STB Models Tier 4'!AK46),"",'STB Models Tier 4'!AK46)</f>
        <v/>
      </c>
      <c r="AN46" s="17" t="str">
        <f>IF(ISBLANK('STB Models Tier 4'!AL46),"",'STB Models Tier 4'!AL46)</f>
        <v/>
      </c>
      <c r="AO46" s="17" t="str">
        <f>IF(ISBLANK('STB Models Tier 4'!AM46),"",'STB Models Tier 4'!AM46)</f>
        <v/>
      </c>
      <c r="AP46" s="17" t="str">
        <f>IF(ISBLANK('STB Models Tier 4'!AN46),"",'STB Models Tier 4'!AN46)</f>
        <v/>
      </c>
      <c r="AQ46" s="17" t="str">
        <f>IF(ISBLANK('STB Models Tier 4'!F46),"",IF(ISBLANK('STB Models Tier 4'!G46), 14, 7-(4-$G46)/2))</f>
        <v/>
      </c>
      <c r="AR46" s="17" t="str">
        <f>IF(ISBLANK('STB Models Tier 4'!F46),"",IF(ISBLANK('STB Models Tier 4'!H46),10,(10-H46)))</f>
        <v/>
      </c>
      <c r="AS46" s="17" t="str">
        <f>IF(ISBLANK('STB Models Tier 4'!F46),"",IF(ISBLANK('STB Models Tier 4'!G46),0,7+(4-G46)/2))</f>
        <v/>
      </c>
      <c r="AT46" s="17" t="str">
        <f>IF(ISBLANK('STB Models Tier 4'!F46),"",'STB Models Tier 4'!H46)</f>
        <v/>
      </c>
      <c r="AU46" s="17" t="str">
        <f>IF(ISBLANK('STB Models Tier 4'!F46),"",(IF(OR(AND(NOT(ISBLANK('STB Models Tier 4'!G46)),ISBLANK('STB Models Tier 4'!AL46)),AND(NOT(ISBLANK('STB Models Tier 4'!H46)),ISBLANK('STB Models Tier 4'!AM46)),ISBLANK('STB Models Tier 4'!AK46)),"Incomplete",0.365*('STB Models Tier 4'!AJ46*AQ46+'STB Models Tier 4'!AK46*AR46+'STB Models Tier 4'!AL46*AS46+'STB Models Tier 4'!AM46*AT46))))</f>
        <v/>
      </c>
      <c r="AV46" s="16" t="str">
        <f>IF(ISBLANK('STB Models Tier 4'!F46),"",VLOOKUP(F46,'Tier 4 Allowances'!$A$2:$B$6,2,FALSE)+SUM($I46:$AH46)+AJ46+AK46)</f>
        <v/>
      </c>
      <c r="AW46" s="37" t="str">
        <f>IF(ISBLANK('STB Models Tier 4'!F46),"",AV46+'STB Models Tier 4'!AI46)</f>
        <v/>
      </c>
      <c r="AX46" s="37" t="str">
        <f>IF(ISBLANK('STB Models Tier 4'!AN46),"",IF('STB Models Tier 4'!AN46&gt;'Tier 4 Calculations'!AW46,"No","Yes"))</f>
        <v/>
      </c>
      <c r="AY46" s="51" t="str">
        <f>IF(ISBLANK('STB Models Tier 4'!AS46),"",'STB Models Tier 4'!AS46)</f>
        <v/>
      </c>
    </row>
    <row r="47" spans="1:51" ht="16" x14ac:dyDescent="0.2">
      <c r="A47" s="16" t="str">
        <f>IF(ISBLANK('STB Models Tier 4'!A47),"",'STB Models Tier 4'!A47)</f>
        <v/>
      </c>
      <c r="B47" s="16" t="str">
        <f>IF(ISBLANK('STB Models Tier 4'!B47),"",'STB Models Tier 4'!B47)</f>
        <v/>
      </c>
      <c r="C47" s="16" t="str">
        <f>IF(ISBLANK('STB Models Tier 4'!C47),"",'STB Models Tier 4'!C47)</f>
        <v/>
      </c>
      <c r="D47" s="16" t="str">
        <f>IF(ISBLANK('STB Models Tier 4'!D47),"",'STB Models Tier 4'!D47)</f>
        <v/>
      </c>
      <c r="E47" s="16" t="str">
        <f>IF(ISBLANK('STB Models Tier 4'!E47),"",'STB Models Tier 4'!E47)</f>
        <v/>
      </c>
      <c r="F47" s="16" t="str">
        <f>IF(ISBLANK('STB Models Tier 4'!F47),"",'STB Models Tier 4'!F47)</f>
        <v/>
      </c>
      <c r="G47" s="16" t="str">
        <f>IF(ISBLANK('STB Models Tier 4'!G47),"",'STB Models Tier 4'!G47)</f>
        <v/>
      </c>
      <c r="H47" s="16" t="str">
        <f>IF(ISBLANK('STB Models Tier 4'!H47),"",'STB Models Tier 4'!H47)</f>
        <v/>
      </c>
      <c r="I47" s="16" t="str">
        <f>IF(AND(NOT(ISBLANK('STB Models Tier 4'!I47)),NOT(ISBLANK(VLOOKUP($F47,'Tier 4 Allowances'!$A$2:$AB$6,3,FALSE))),'STB Models Tier 4'!I47&lt;2), 'STB Models Tier 4'!I47*$I$2,"")</f>
        <v/>
      </c>
      <c r="J47" s="16" t="str">
        <f>IF(AND(NOT(ISBLANK('STB Models Tier 4'!J47)),NOT(ISBLANK(VLOOKUP($F47,'Tier 4 Allowances'!$A$2:$AB$6,4,FALSE))),'STB Models Tier 4'!J47&lt;3), 'STB Models Tier 4'!J47*$J$2,"")</f>
        <v/>
      </c>
      <c r="K47" s="16" t="str">
        <f>IF(AND(NOT(ISBLANK('STB Models Tier 4'!K47)),NOT(ISBLANK(VLOOKUP($F47,'Tier 4 Allowances'!$A$2:$AB$6,5,FALSE))),'STB Models Tier 4'!K47&lt;2), 'STB Models Tier 4'!K47*$K$2,"")</f>
        <v/>
      </c>
      <c r="L47" s="16" t="str">
        <f>IF(AND(NOT(ISBLANK('STB Models Tier 4'!L47)),NOT(ISBLANK(VLOOKUP($F47,'Tier 4 Allowances'!$A$2:$AB$6,6,FALSE))),'STB Models Tier 4'!L47&lt;3), 'STB Models Tier 4'!L47*$L$2,"")</f>
        <v/>
      </c>
      <c r="M47" s="16" t="str">
        <f>IF(AND(NOT(ISBLANK('STB Models Tier 4'!M47)),OR(ISBLANK('STB Models Tier 4'!N47),'STB Models Tier 4'!N47=0),NOT(ISBLANK(VLOOKUP($F47,'Tier 4 Allowances'!$A$2:$AB$6,7,FALSE))),'STB Models Tier 4'!M47&lt;2), 'STB Models Tier 4'!M47*$M$2,"")</f>
        <v/>
      </c>
      <c r="N47" s="16" t="str">
        <f>IF(AND(NOT(ISBLANK('STB Models Tier 4'!N47)),NOT(ISBLANK(VLOOKUP($F47,'Tier 4 Allowances'!$A$2:$AB$6,8,FALSE))),'STB Models Tier 4'!N47&lt;2), 'STB Models Tier 4'!N47*$N$2,"")</f>
        <v/>
      </c>
      <c r="O47" s="16" t="str">
        <f>IF(AND(NOT(ISBLANK('STB Models Tier 4'!O47)),NOT(ISBLANK(VLOOKUP($F47,'Tier 4 Allowances'!$A$2:$AB$6,9,FALSE))),'STB Models Tier 4'!O47&lt;7), 'STB Models Tier 4'!O47*$O$2,"")</f>
        <v/>
      </c>
      <c r="P47" s="16" t="str">
        <f>IF(AND(NOT(ISBLANK('STB Models Tier 4'!P47)),OR(ISBLANK('STB Models Tier 4'!S47),'STB Models Tier 4'!S47=0),NOT(ISBLANK(VLOOKUP($F47,'Tier 4 Allowances'!$A$2:$AB$6,10,FALSE))),'STB Models Tier 4'!P47&lt;2), 'STB Models Tier 4'!P47*$P$2,"")</f>
        <v/>
      </c>
      <c r="Q47" s="16" t="str">
        <f>IF(AND(NOT(ISBLANK('STB Models Tier 4'!Q47)),NOT(ISBLANK(VLOOKUP($F47,'Tier 4 Allowances'!$A$2:$AB$6,11,FALSE))),'STB Models Tier 4'!Q47&lt;2), 'STB Models Tier 4'!Q47*$Q$2,"")</f>
        <v/>
      </c>
      <c r="R47" s="16" t="str">
        <f>IF(AND(NOT(ISBLANK('STB Models Tier 4'!R47)),OR(ISBLANK('STB Models Tier 4'!S47),'STB Models Tier 4'!S47=0),NOT(ISBLANK(VLOOKUP($F47,'Tier 4 Allowances'!$A$2:$AB$6,12,FALSE))),'STB Models Tier 4'!R47&lt;2), 'STB Models Tier 4'!R47*$R$2,"")</f>
        <v/>
      </c>
      <c r="S47" s="16" t="str">
        <f>IF(AND(NOT(ISBLANK('STB Models Tier 4'!S47)),NOT(ISBLANK(VLOOKUP($F47,'Tier 4 Allowances'!$A$2:$AB$6,13,FALSE))),'STB Models Tier 4'!S47&lt;2), 'STB Models Tier 4'!S47*$S$2,"")</f>
        <v/>
      </c>
      <c r="T47" s="16" t="str">
        <f>IF(AND(NOT(ISBLANK('STB Models Tier 4'!T47)),NOT(ISBLANK(VLOOKUP($F47,'Tier 4 Allowances'!$A$2:$AB$6,14,FALSE))),'STB Models Tier 4'!T47&lt;2), 'STB Models Tier 4'!T47*$T$2,"")</f>
        <v/>
      </c>
      <c r="U47" s="16" t="str">
        <f>IF(AND(NOT(ISBLANK('STB Models Tier 4'!U47)),NOT(ISBLANK(VLOOKUP($F47,'Tier 4 Allowances'!$A$2:$AB$6,15,FALSE))),'STB Models Tier 4'!U47&lt;3), 'STB Models Tier 4'!U47*$U$2,"")</f>
        <v/>
      </c>
      <c r="V47" s="16" t="str">
        <f>IF(AND(NOT(ISBLANK('STB Models Tier 4'!V47)),NOT(ISBLANK(VLOOKUP($F47,'Tier 4 Allowances'!$A$2:$AB$6,16,FALSE))),'STB Models Tier 4'!V47&lt;2), 'STB Models Tier 4'!V47*$V$2,"")</f>
        <v/>
      </c>
      <c r="W47" s="16" t="str">
        <f>IF(AND(NOT(ISBLANK('STB Models Tier 4'!W47)),NOT(ISBLANK(VLOOKUP($F47,'Tier 4 Allowances'!$A$2:$AB$6,17,FALSE))),'STB Models Tier 4'!W47&lt;6), 'STB Models Tier 4'!W47*$W$2,"")</f>
        <v/>
      </c>
      <c r="X47" s="16" t="str">
        <f>IF(AND(NOT(ISBLANK('STB Models Tier 4'!X47)),NOT(ISBLANK(VLOOKUP($F47,'Tier 4 Allowances'!$A$2:$AB$6,18,FALSE))),'STB Models Tier 4'!X47&lt;3), 'STB Models Tier 4'!X47*$X$2,"")</f>
        <v/>
      </c>
      <c r="Y47" s="16" t="str">
        <f>IF(AND(NOT(ISBLANK('STB Models Tier 4'!Y47)),NOT(ISBLANK(VLOOKUP($F47,'Tier 4 Allowances'!$A$2:$AB$6,19,FALSE))),'STB Models Tier 4'!Y47&lt;3), 'STB Models Tier 4'!Y47*$Y$2,"")</f>
        <v/>
      </c>
      <c r="Z47" s="16" t="str">
        <f>IF(AND(NOT(ISBLANK('STB Models Tier 4'!Z47)),NOT(ISBLANK(VLOOKUP($F47,'Tier 4 Allowances'!$A$2:$AB$6,20,FALSE))),'STB Models Tier 4'!Z47&lt;11), 'STB Models Tier 4'!Z47*$Z$2,"")</f>
        <v/>
      </c>
      <c r="AA47" s="16" t="str">
        <f>IF(AND(NOT(ISBLANK('STB Models Tier 4'!AA47)),NOT(ISBLANK(VLOOKUP($F47,'Tier 4 Allowances'!$A$2:$AB$6,21,FALSE))),'STB Models Tier 4'!AA47&lt;3), 'STB Models Tier 4'!AA47*$AA$2,"")</f>
        <v/>
      </c>
      <c r="AB47" s="16" t="str">
        <f>IF(AND(NOT(ISBLANK('STB Models Tier 4'!AB47)),NOT(ISBLANK(VLOOKUP($F47,'Tier 4 Allowances'!$A$2:$AB$6,22,FALSE))),'STB Models Tier 4'!AB47&lt;3), 'STB Models Tier 4'!AB47*$AB$2,"")</f>
        <v/>
      </c>
      <c r="AC47" s="16" t="str">
        <f>IF(AND(NOT(ISBLANK('STB Models Tier 4'!AC47)),NOT(ISBLANK(VLOOKUP($F47,'Tier 4 Allowances'!$A$2:$AB$6,23,FALSE))),'STB Models Tier 4'!AC47&lt;11), 'STB Models Tier 4'!AC47*$AC$2,"")</f>
        <v/>
      </c>
      <c r="AD47" s="16" t="str">
        <f>IF(AND(NOT(ISBLANK('STB Models Tier 4'!AD47)),NOT(ISBLANK(VLOOKUP($F47,'Tier 4 Allowances'!$A$2:$AB$6,24,FALSE))),'STB Models Tier 4'!AD47&lt;2), 'STB Models Tier 4'!AD47*$AD$2,"")</f>
        <v/>
      </c>
      <c r="AE47" s="16" t="str">
        <f>IF(AND(NOT(ISBLANK('STB Models Tier 4'!AE47)),NOT(ISBLANK(VLOOKUP($F47,'Tier 4 Allowances'!$A$2:$AB$6,25,FALSE))),'STB Models Tier 4'!AE47&lt;2,OR(ISBLANK('STB Models Tier 4'!AD47),'STB Models Tier 4'!AD47=0),OR(ISBLANK('STB Models Tier 4'!$O47),'STB Models Tier 4'!$O47=0)), 'STB Models Tier 4'!AE47*$AE$2,"")</f>
        <v/>
      </c>
      <c r="AF47" s="16" t="str">
        <f>IF(AND(NOT(ISBLANK('STB Models Tier 4'!AF47)),NOT(ISBLANK(VLOOKUP($F47,'Tier 4 Allowances'!$A$2:$AB$6,26,FALSE))),'STB Models Tier 4'!AF47&lt;2), 'STB Models Tier 4'!AF47*$AF$2,"")</f>
        <v/>
      </c>
      <c r="AG47" s="16" t="str">
        <f>IF(AND(NOT(ISBLANK('STB Models Tier 4'!AG47)),NOT(ISBLANK(VLOOKUP($F47,'Tier 4 Allowances'!$A$2:$AB$6,27,FALSE))),'STB Models Tier 4'!AG47&lt;2), 'STB Models Tier 4'!AG47*$AG$2,"")</f>
        <v/>
      </c>
      <c r="AH47" s="16" t="str">
        <f>IF(AND(NOT(ISBLANK('STB Models Tier 4'!AH47)),NOT(ISBLANK(VLOOKUP($F47,'Tier 4 Allowances'!$A$2:$AB$6,28,FALSE))),'STB Models Tier 4'!AH47&lt;2), 'STB Models Tier 4'!AH47*$AH$2,"")</f>
        <v/>
      </c>
      <c r="AI47" s="37" t="str">
        <f>IF(ISBLANK('STB Models Tier 4'!AI47),"",'STB Models Tier 4'!AI47)</f>
        <v/>
      </c>
      <c r="AJ47" s="37">
        <f>IF(AND('STB Models Tier 4'!AS47="Yes",P47=$P$2,NOT(Q47=$Q$2)),-10,0)</f>
        <v>0</v>
      </c>
      <c r="AK47" s="37">
        <f>IF(AND('STB Models Tier 4'!AS47="Yes",AF47=$AF$2),-5,0)</f>
        <v>0</v>
      </c>
      <c r="AL47" s="17" t="str">
        <f>IF(ISBLANK('STB Models Tier 4'!AJ47),"",'STB Models Tier 4'!AJ47)</f>
        <v/>
      </c>
      <c r="AM47" s="17" t="str">
        <f>IF(ISBLANK('STB Models Tier 4'!AK47),"",'STB Models Tier 4'!AK47)</f>
        <v/>
      </c>
      <c r="AN47" s="17" t="str">
        <f>IF(ISBLANK('STB Models Tier 4'!AL47),"",'STB Models Tier 4'!AL47)</f>
        <v/>
      </c>
      <c r="AO47" s="17" t="str">
        <f>IF(ISBLANK('STB Models Tier 4'!AM47),"",'STB Models Tier 4'!AM47)</f>
        <v/>
      </c>
      <c r="AP47" s="17" t="str">
        <f>IF(ISBLANK('STB Models Tier 4'!AN47),"",'STB Models Tier 4'!AN47)</f>
        <v/>
      </c>
      <c r="AQ47" s="17" t="str">
        <f>IF(ISBLANK('STB Models Tier 4'!F47),"",IF(ISBLANK('STB Models Tier 4'!G47), 14, 7-(4-$G47)/2))</f>
        <v/>
      </c>
      <c r="AR47" s="17" t="str">
        <f>IF(ISBLANK('STB Models Tier 4'!F47),"",IF(ISBLANK('STB Models Tier 4'!H47),10,(10-H47)))</f>
        <v/>
      </c>
      <c r="AS47" s="17" t="str">
        <f>IF(ISBLANK('STB Models Tier 4'!F47),"",IF(ISBLANK('STB Models Tier 4'!G47),0,7+(4-G47)/2))</f>
        <v/>
      </c>
      <c r="AT47" s="17" t="str">
        <f>IF(ISBLANK('STB Models Tier 4'!F47),"",'STB Models Tier 4'!H47)</f>
        <v/>
      </c>
      <c r="AU47" s="17" t="str">
        <f>IF(ISBLANK('STB Models Tier 4'!F47),"",(IF(OR(AND(NOT(ISBLANK('STB Models Tier 4'!G47)),ISBLANK('STB Models Tier 4'!AL47)),AND(NOT(ISBLANK('STB Models Tier 4'!H47)),ISBLANK('STB Models Tier 4'!AM47)),ISBLANK('STB Models Tier 4'!AK47)),"Incomplete",0.365*('STB Models Tier 4'!AJ47*AQ47+'STB Models Tier 4'!AK47*AR47+'STB Models Tier 4'!AL47*AS47+'STB Models Tier 4'!AM47*AT47))))</f>
        <v/>
      </c>
      <c r="AV47" s="16" t="str">
        <f>IF(ISBLANK('STB Models Tier 4'!F47),"",VLOOKUP(F47,'Tier 4 Allowances'!$A$2:$B$6,2,FALSE)+SUM($I47:$AH47)+AJ47+AK47)</f>
        <v/>
      </c>
      <c r="AW47" s="37" t="str">
        <f>IF(ISBLANK('STB Models Tier 4'!F47),"",AV47+'STB Models Tier 4'!AI47)</f>
        <v/>
      </c>
      <c r="AX47" s="37" t="str">
        <f>IF(ISBLANK('STB Models Tier 4'!AN47),"",IF('STB Models Tier 4'!AN47&gt;'Tier 4 Calculations'!AW47,"No","Yes"))</f>
        <v/>
      </c>
      <c r="AY47" s="51" t="str">
        <f>IF(ISBLANK('STB Models Tier 4'!AS47),"",'STB Models Tier 4'!AS47)</f>
        <v/>
      </c>
    </row>
    <row r="48" spans="1:51" ht="16" x14ac:dyDescent="0.2">
      <c r="A48" s="16" t="str">
        <f>IF(ISBLANK('STB Models Tier 4'!A48),"",'STB Models Tier 4'!A48)</f>
        <v/>
      </c>
      <c r="B48" s="16" t="str">
        <f>IF(ISBLANK('STB Models Tier 4'!B48),"",'STB Models Tier 4'!B48)</f>
        <v/>
      </c>
      <c r="C48" s="16" t="str">
        <f>IF(ISBLANK('STB Models Tier 4'!C48),"",'STB Models Tier 4'!C48)</f>
        <v/>
      </c>
      <c r="D48" s="16" t="str">
        <f>IF(ISBLANK('STB Models Tier 4'!D48),"",'STB Models Tier 4'!D48)</f>
        <v/>
      </c>
      <c r="E48" s="16" t="str">
        <f>IF(ISBLANK('STB Models Tier 4'!E48),"",'STB Models Tier 4'!E48)</f>
        <v/>
      </c>
      <c r="F48" s="16" t="str">
        <f>IF(ISBLANK('STB Models Tier 4'!F48),"",'STB Models Tier 4'!F48)</f>
        <v/>
      </c>
      <c r="G48" s="16" t="str">
        <f>IF(ISBLANK('STB Models Tier 4'!G48),"",'STB Models Tier 4'!G48)</f>
        <v/>
      </c>
      <c r="H48" s="16" t="str">
        <f>IF(ISBLANK('STB Models Tier 4'!H48),"",'STB Models Tier 4'!H48)</f>
        <v/>
      </c>
      <c r="I48" s="16" t="str">
        <f>IF(AND(NOT(ISBLANK('STB Models Tier 4'!I48)),NOT(ISBLANK(VLOOKUP($F48,'Tier 4 Allowances'!$A$2:$AB$6,3,FALSE))),'STB Models Tier 4'!I48&lt;2), 'STB Models Tier 4'!I48*$I$2,"")</f>
        <v/>
      </c>
      <c r="J48" s="16" t="str">
        <f>IF(AND(NOT(ISBLANK('STB Models Tier 4'!J48)),NOT(ISBLANK(VLOOKUP($F48,'Tier 4 Allowances'!$A$2:$AB$6,4,FALSE))),'STB Models Tier 4'!J48&lt;3), 'STB Models Tier 4'!J48*$J$2,"")</f>
        <v/>
      </c>
      <c r="K48" s="16" t="str">
        <f>IF(AND(NOT(ISBLANK('STB Models Tier 4'!K48)),NOT(ISBLANK(VLOOKUP($F48,'Tier 4 Allowances'!$A$2:$AB$6,5,FALSE))),'STB Models Tier 4'!K48&lt;2), 'STB Models Tier 4'!K48*$K$2,"")</f>
        <v/>
      </c>
      <c r="L48" s="16" t="str">
        <f>IF(AND(NOT(ISBLANK('STB Models Tier 4'!L48)),NOT(ISBLANK(VLOOKUP($F48,'Tier 4 Allowances'!$A$2:$AB$6,6,FALSE))),'STB Models Tier 4'!L48&lt;3), 'STB Models Tier 4'!L48*$L$2,"")</f>
        <v/>
      </c>
      <c r="M48" s="16" t="str">
        <f>IF(AND(NOT(ISBLANK('STB Models Tier 4'!M48)),OR(ISBLANK('STB Models Tier 4'!N48),'STB Models Tier 4'!N48=0),NOT(ISBLANK(VLOOKUP($F48,'Tier 4 Allowances'!$A$2:$AB$6,7,FALSE))),'STB Models Tier 4'!M48&lt;2), 'STB Models Tier 4'!M48*$M$2,"")</f>
        <v/>
      </c>
      <c r="N48" s="16" t="str">
        <f>IF(AND(NOT(ISBLANK('STB Models Tier 4'!N48)),NOT(ISBLANK(VLOOKUP($F48,'Tier 4 Allowances'!$A$2:$AB$6,8,FALSE))),'STB Models Tier 4'!N48&lt;2), 'STB Models Tier 4'!N48*$N$2,"")</f>
        <v/>
      </c>
      <c r="O48" s="16" t="str">
        <f>IF(AND(NOT(ISBLANK('STB Models Tier 4'!O48)),NOT(ISBLANK(VLOOKUP($F48,'Tier 4 Allowances'!$A$2:$AB$6,9,FALSE))),'STB Models Tier 4'!O48&lt;7), 'STB Models Tier 4'!O48*$O$2,"")</f>
        <v/>
      </c>
      <c r="P48" s="16" t="str">
        <f>IF(AND(NOT(ISBLANK('STB Models Tier 4'!P48)),OR(ISBLANK('STB Models Tier 4'!S48),'STB Models Tier 4'!S48=0),NOT(ISBLANK(VLOOKUP($F48,'Tier 4 Allowances'!$A$2:$AB$6,10,FALSE))),'STB Models Tier 4'!P48&lt;2), 'STB Models Tier 4'!P48*$P$2,"")</f>
        <v/>
      </c>
      <c r="Q48" s="16" t="str">
        <f>IF(AND(NOT(ISBLANK('STB Models Tier 4'!Q48)),NOT(ISBLANK(VLOOKUP($F48,'Tier 4 Allowances'!$A$2:$AB$6,11,FALSE))),'STB Models Tier 4'!Q48&lt;2), 'STB Models Tier 4'!Q48*$Q$2,"")</f>
        <v/>
      </c>
      <c r="R48" s="16" t="str">
        <f>IF(AND(NOT(ISBLANK('STB Models Tier 4'!R48)),OR(ISBLANK('STB Models Tier 4'!S48),'STB Models Tier 4'!S48=0),NOT(ISBLANK(VLOOKUP($F48,'Tier 4 Allowances'!$A$2:$AB$6,12,FALSE))),'STB Models Tier 4'!R48&lt;2), 'STB Models Tier 4'!R48*$R$2,"")</f>
        <v/>
      </c>
      <c r="S48" s="16" t="str">
        <f>IF(AND(NOT(ISBLANK('STB Models Tier 4'!S48)),NOT(ISBLANK(VLOOKUP($F48,'Tier 4 Allowances'!$A$2:$AB$6,13,FALSE))),'STB Models Tier 4'!S48&lt;2), 'STB Models Tier 4'!S48*$S$2,"")</f>
        <v/>
      </c>
      <c r="T48" s="16" t="str">
        <f>IF(AND(NOT(ISBLANK('STB Models Tier 4'!T48)),NOT(ISBLANK(VLOOKUP($F48,'Tier 4 Allowances'!$A$2:$AB$6,14,FALSE))),'STB Models Tier 4'!T48&lt;2), 'STB Models Tier 4'!T48*$T$2,"")</f>
        <v/>
      </c>
      <c r="U48" s="16" t="str">
        <f>IF(AND(NOT(ISBLANK('STB Models Tier 4'!U48)),NOT(ISBLANK(VLOOKUP($F48,'Tier 4 Allowances'!$A$2:$AB$6,15,FALSE))),'STB Models Tier 4'!U48&lt;3), 'STB Models Tier 4'!U48*$U$2,"")</f>
        <v/>
      </c>
      <c r="V48" s="16" t="str">
        <f>IF(AND(NOT(ISBLANK('STB Models Tier 4'!V48)),NOT(ISBLANK(VLOOKUP($F48,'Tier 4 Allowances'!$A$2:$AB$6,16,FALSE))),'STB Models Tier 4'!V48&lt;2), 'STB Models Tier 4'!V48*$V$2,"")</f>
        <v/>
      </c>
      <c r="W48" s="16" t="str">
        <f>IF(AND(NOT(ISBLANK('STB Models Tier 4'!W48)),NOT(ISBLANK(VLOOKUP($F48,'Tier 4 Allowances'!$A$2:$AB$6,17,FALSE))),'STB Models Tier 4'!W48&lt;6), 'STB Models Tier 4'!W48*$W$2,"")</f>
        <v/>
      </c>
      <c r="X48" s="16" t="str">
        <f>IF(AND(NOT(ISBLANK('STB Models Tier 4'!X48)),NOT(ISBLANK(VLOOKUP($F48,'Tier 4 Allowances'!$A$2:$AB$6,18,FALSE))),'STB Models Tier 4'!X48&lt;3), 'STB Models Tier 4'!X48*$X$2,"")</f>
        <v/>
      </c>
      <c r="Y48" s="16" t="str">
        <f>IF(AND(NOT(ISBLANK('STB Models Tier 4'!Y48)),NOT(ISBLANK(VLOOKUP($F48,'Tier 4 Allowances'!$A$2:$AB$6,19,FALSE))),'STB Models Tier 4'!Y48&lt;3), 'STB Models Tier 4'!Y48*$Y$2,"")</f>
        <v/>
      </c>
      <c r="Z48" s="16" t="str">
        <f>IF(AND(NOT(ISBLANK('STB Models Tier 4'!Z48)),NOT(ISBLANK(VLOOKUP($F48,'Tier 4 Allowances'!$A$2:$AB$6,20,FALSE))),'STB Models Tier 4'!Z48&lt;11), 'STB Models Tier 4'!Z48*$Z$2,"")</f>
        <v/>
      </c>
      <c r="AA48" s="16" t="str">
        <f>IF(AND(NOT(ISBLANK('STB Models Tier 4'!AA48)),NOT(ISBLANK(VLOOKUP($F48,'Tier 4 Allowances'!$A$2:$AB$6,21,FALSE))),'STB Models Tier 4'!AA48&lt;3), 'STB Models Tier 4'!AA48*$AA$2,"")</f>
        <v/>
      </c>
      <c r="AB48" s="16" t="str">
        <f>IF(AND(NOT(ISBLANK('STB Models Tier 4'!AB48)),NOT(ISBLANK(VLOOKUP($F48,'Tier 4 Allowances'!$A$2:$AB$6,22,FALSE))),'STB Models Tier 4'!AB48&lt;3), 'STB Models Tier 4'!AB48*$AB$2,"")</f>
        <v/>
      </c>
      <c r="AC48" s="16" t="str">
        <f>IF(AND(NOT(ISBLANK('STB Models Tier 4'!AC48)),NOT(ISBLANK(VLOOKUP($F48,'Tier 4 Allowances'!$A$2:$AB$6,23,FALSE))),'STB Models Tier 4'!AC48&lt;11), 'STB Models Tier 4'!AC48*$AC$2,"")</f>
        <v/>
      </c>
      <c r="AD48" s="16" t="str">
        <f>IF(AND(NOT(ISBLANK('STB Models Tier 4'!AD48)),NOT(ISBLANK(VLOOKUP($F48,'Tier 4 Allowances'!$A$2:$AB$6,24,FALSE))),'STB Models Tier 4'!AD48&lt;2), 'STB Models Tier 4'!AD48*$AD$2,"")</f>
        <v/>
      </c>
      <c r="AE48" s="16" t="str">
        <f>IF(AND(NOT(ISBLANK('STB Models Tier 4'!AE48)),NOT(ISBLANK(VLOOKUP($F48,'Tier 4 Allowances'!$A$2:$AB$6,25,FALSE))),'STB Models Tier 4'!AE48&lt;2,OR(ISBLANK('STB Models Tier 4'!AD48),'STB Models Tier 4'!AD48=0),OR(ISBLANK('STB Models Tier 4'!$O48),'STB Models Tier 4'!$O48=0)), 'STB Models Tier 4'!AE48*$AE$2,"")</f>
        <v/>
      </c>
      <c r="AF48" s="16" t="str">
        <f>IF(AND(NOT(ISBLANK('STB Models Tier 4'!AF48)),NOT(ISBLANK(VLOOKUP($F48,'Tier 4 Allowances'!$A$2:$AB$6,26,FALSE))),'STB Models Tier 4'!AF48&lt;2), 'STB Models Tier 4'!AF48*$AF$2,"")</f>
        <v/>
      </c>
      <c r="AG48" s="16" t="str">
        <f>IF(AND(NOT(ISBLANK('STB Models Tier 4'!AG48)),NOT(ISBLANK(VLOOKUP($F48,'Tier 4 Allowances'!$A$2:$AB$6,27,FALSE))),'STB Models Tier 4'!AG48&lt;2), 'STB Models Tier 4'!AG48*$AG$2,"")</f>
        <v/>
      </c>
      <c r="AH48" s="16" t="str">
        <f>IF(AND(NOT(ISBLANK('STB Models Tier 4'!AH48)),NOT(ISBLANK(VLOOKUP($F48,'Tier 4 Allowances'!$A$2:$AB$6,28,FALSE))),'STB Models Tier 4'!AH48&lt;2), 'STB Models Tier 4'!AH48*$AH$2,"")</f>
        <v/>
      </c>
      <c r="AI48" s="37" t="str">
        <f>IF(ISBLANK('STB Models Tier 4'!AI48),"",'STB Models Tier 4'!AI48)</f>
        <v/>
      </c>
      <c r="AJ48" s="37">
        <f>IF(AND('STB Models Tier 4'!AS48="Yes",P48=$P$2,NOT(Q48=$Q$2)),-10,0)</f>
        <v>0</v>
      </c>
      <c r="AK48" s="37">
        <f>IF(AND('STB Models Tier 4'!AS48="Yes",AF48=$AF$2),-5,0)</f>
        <v>0</v>
      </c>
      <c r="AL48" s="17" t="str">
        <f>IF(ISBLANK('STB Models Tier 4'!AJ48),"",'STB Models Tier 4'!AJ48)</f>
        <v/>
      </c>
      <c r="AM48" s="17" t="str">
        <f>IF(ISBLANK('STB Models Tier 4'!AK48),"",'STB Models Tier 4'!AK48)</f>
        <v/>
      </c>
      <c r="AN48" s="17" t="str">
        <f>IF(ISBLANK('STB Models Tier 4'!AL48),"",'STB Models Tier 4'!AL48)</f>
        <v/>
      </c>
      <c r="AO48" s="17" t="str">
        <f>IF(ISBLANK('STB Models Tier 4'!AM48),"",'STB Models Tier 4'!AM48)</f>
        <v/>
      </c>
      <c r="AP48" s="17" t="str">
        <f>IF(ISBLANK('STB Models Tier 4'!AN48),"",'STB Models Tier 4'!AN48)</f>
        <v/>
      </c>
      <c r="AQ48" s="17" t="str">
        <f>IF(ISBLANK('STB Models Tier 4'!F48),"",IF(ISBLANK('STB Models Tier 4'!G48), 14, 7-(4-$G48)/2))</f>
        <v/>
      </c>
      <c r="AR48" s="17" t="str">
        <f>IF(ISBLANK('STB Models Tier 4'!F48),"",IF(ISBLANK('STB Models Tier 4'!H48),10,(10-H48)))</f>
        <v/>
      </c>
      <c r="AS48" s="17" t="str">
        <f>IF(ISBLANK('STB Models Tier 4'!F48),"",IF(ISBLANK('STB Models Tier 4'!G48),0,7+(4-G48)/2))</f>
        <v/>
      </c>
      <c r="AT48" s="17" t="str">
        <f>IF(ISBLANK('STB Models Tier 4'!F48),"",'STB Models Tier 4'!H48)</f>
        <v/>
      </c>
      <c r="AU48" s="17" t="str">
        <f>IF(ISBLANK('STB Models Tier 4'!F48),"",(IF(OR(AND(NOT(ISBLANK('STB Models Tier 4'!G48)),ISBLANK('STB Models Tier 4'!AL48)),AND(NOT(ISBLANK('STB Models Tier 4'!H48)),ISBLANK('STB Models Tier 4'!AM48)),ISBLANK('STB Models Tier 4'!AK48)),"Incomplete",0.365*('STB Models Tier 4'!AJ48*AQ48+'STB Models Tier 4'!AK48*AR48+'STB Models Tier 4'!AL48*AS48+'STB Models Tier 4'!AM48*AT48))))</f>
        <v/>
      </c>
      <c r="AV48" s="16" t="str">
        <f>IF(ISBLANK('STB Models Tier 4'!F48),"",VLOOKUP(F48,'Tier 4 Allowances'!$A$2:$B$6,2,FALSE)+SUM($I48:$AH48)+AJ48+AK48)</f>
        <v/>
      </c>
      <c r="AW48" s="37" t="str">
        <f>IF(ISBLANK('STB Models Tier 4'!F48),"",AV48+'STB Models Tier 4'!AI48)</f>
        <v/>
      </c>
      <c r="AX48" s="37" t="str">
        <f>IF(ISBLANK('STB Models Tier 4'!AN48),"",IF('STB Models Tier 4'!AN48&gt;'Tier 4 Calculations'!AW48,"No","Yes"))</f>
        <v/>
      </c>
      <c r="AY48" s="51" t="str">
        <f>IF(ISBLANK('STB Models Tier 4'!AS48),"",'STB Models Tier 4'!AS48)</f>
        <v/>
      </c>
    </row>
    <row r="49" spans="1:51" ht="16" x14ac:dyDescent="0.2">
      <c r="A49" s="16" t="str">
        <f>IF(ISBLANK('STB Models Tier 4'!A49),"",'STB Models Tier 4'!A49)</f>
        <v/>
      </c>
      <c r="B49" s="16" t="str">
        <f>IF(ISBLANK('STB Models Tier 4'!B49),"",'STB Models Tier 4'!B49)</f>
        <v/>
      </c>
      <c r="C49" s="16" t="str">
        <f>IF(ISBLANK('STB Models Tier 4'!C49),"",'STB Models Tier 4'!C49)</f>
        <v/>
      </c>
      <c r="D49" s="16" t="str">
        <f>IF(ISBLANK('STB Models Tier 4'!D49),"",'STB Models Tier 4'!D49)</f>
        <v/>
      </c>
      <c r="E49" s="16" t="str">
        <f>IF(ISBLANK('STB Models Tier 4'!E49),"",'STB Models Tier 4'!E49)</f>
        <v/>
      </c>
      <c r="F49" s="16" t="str">
        <f>IF(ISBLANK('STB Models Tier 4'!F49),"",'STB Models Tier 4'!F49)</f>
        <v/>
      </c>
      <c r="G49" s="16" t="str">
        <f>IF(ISBLANK('STB Models Tier 4'!G49),"",'STB Models Tier 4'!G49)</f>
        <v/>
      </c>
      <c r="H49" s="16" t="str">
        <f>IF(ISBLANK('STB Models Tier 4'!H49),"",'STB Models Tier 4'!H49)</f>
        <v/>
      </c>
      <c r="I49" s="16" t="str">
        <f>IF(AND(NOT(ISBLANK('STB Models Tier 4'!I49)),NOT(ISBLANK(VLOOKUP($F49,'Tier 4 Allowances'!$A$2:$AB$6,3,FALSE))),'STB Models Tier 4'!I49&lt;2), 'STB Models Tier 4'!I49*$I$2,"")</f>
        <v/>
      </c>
      <c r="J49" s="16" t="str">
        <f>IF(AND(NOT(ISBLANK('STB Models Tier 4'!J49)),NOT(ISBLANK(VLOOKUP($F49,'Tier 4 Allowances'!$A$2:$AB$6,4,FALSE))),'STB Models Tier 4'!J49&lt;3), 'STB Models Tier 4'!J49*$J$2,"")</f>
        <v/>
      </c>
      <c r="K49" s="16" t="str">
        <f>IF(AND(NOT(ISBLANK('STB Models Tier 4'!K49)),NOT(ISBLANK(VLOOKUP($F49,'Tier 4 Allowances'!$A$2:$AB$6,5,FALSE))),'STB Models Tier 4'!K49&lt;2), 'STB Models Tier 4'!K49*$K$2,"")</f>
        <v/>
      </c>
      <c r="L49" s="16" t="str">
        <f>IF(AND(NOT(ISBLANK('STB Models Tier 4'!L49)),NOT(ISBLANK(VLOOKUP($F49,'Tier 4 Allowances'!$A$2:$AB$6,6,FALSE))),'STB Models Tier 4'!L49&lt;3), 'STB Models Tier 4'!L49*$L$2,"")</f>
        <v/>
      </c>
      <c r="M49" s="16" t="str">
        <f>IF(AND(NOT(ISBLANK('STB Models Tier 4'!M49)),OR(ISBLANK('STB Models Tier 4'!N49),'STB Models Tier 4'!N49=0),NOT(ISBLANK(VLOOKUP($F49,'Tier 4 Allowances'!$A$2:$AB$6,7,FALSE))),'STB Models Tier 4'!M49&lt;2), 'STB Models Tier 4'!M49*$M$2,"")</f>
        <v/>
      </c>
      <c r="N49" s="16" t="str">
        <f>IF(AND(NOT(ISBLANK('STB Models Tier 4'!N49)),NOT(ISBLANK(VLOOKUP($F49,'Tier 4 Allowances'!$A$2:$AB$6,8,FALSE))),'STB Models Tier 4'!N49&lt;2), 'STB Models Tier 4'!N49*$N$2,"")</f>
        <v/>
      </c>
      <c r="O49" s="16" t="str">
        <f>IF(AND(NOT(ISBLANK('STB Models Tier 4'!O49)),NOT(ISBLANK(VLOOKUP($F49,'Tier 4 Allowances'!$A$2:$AB$6,9,FALSE))),'STB Models Tier 4'!O49&lt;7), 'STB Models Tier 4'!O49*$O$2,"")</f>
        <v/>
      </c>
      <c r="P49" s="16" t="str">
        <f>IF(AND(NOT(ISBLANK('STB Models Tier 4'!P49)),OR(ISBLANK('STB Models Tier 4'!S49),'STB Models Tier 4'!S49=0),NOT(ISBLANK(VLOOKUP($F49,'Tier 4 Allowances'!$A$2:$AB$6,10,FALSE))),'STB Models Tier 4'!P49&lt;2), 'STB Models Tier 4'!P49*$P$2,"")</f>
        <v/>
      </c>
      <c r="Q49" s="16" t="str">
        <f>IF(AND(NOT(ISBLANK('STB Models Tier 4'!Q49)),NOT(ISBLANK(VLOOKUP($F49,'Tier 4 Allowances'!$A$2:$AB$6,11,FALSE))),'STB Models Tier 4'!Q49&lt;2), 'STB Models Tier 4'!Q49*$Q$2,"")</f>
        <v/>
      </c>
      <c r="R49" s="16" t="str">
        <f>IF(AND(NOT(ISBLANK('STB Models Tier 4'!R49)),OR(ISBLANK('STB Models Tier 4'!S49),'STB Models Tier 4'!S49=0),NOT(ISBLANK(VLOOKUP($F49,'Tier 4 Allowances'!$A$2:$AB$6,12,FALSE))),'STB Models Tier 4'!R49&lt;2), 'STB Models Tier 4'!R49*$R$2,"")</f>
        <v/>
      </c>
      <c r="S49" s="16" t="str">
        <f>IF(AND(NOT(ISBLANK('STB Models Tier 4'!S49)),NOT(ISBLANK(VLOOKUP($F49,'Tier 4 Allowances'!$A$2:$AB$6,13,FALSE))),'STB Models Tier 4'!S49&lt;2), 'STB Models Tier 4'!S49*$S$2,"")</f>
        <v/>
      </c>
      <c r="T49" s="16" t="str">
        <f>IF(AND(NOT(ISBLANK('STB Models Tier 4'!T49)),NOT(ISBLANK(VLOOKUP($F49,'Tier 4 Allowances'!$A$2:$AB$6,14,FALSE))),'STB Models Tier 4'!T49&lt;2), 'STB Models Tier 4'!T49*$T$2,"")</f>
        <v/>
      </c>
      <c r="U49" s="16" t="str">
        <f>IF(AND(NOT(ISBLANK('STB Models Tier 4'!U49)),NOT(ISBLANK(VLOOKUP($F49,'Tier 4 Allowances'!$A$2:$AB$6,15,FALSE))),'STB Models Tier 4'!U49&lt;3), 'STB Models Tier 4'!U49*$U$2,"")</f>
        <v/>
      </c>
      <c r="V49" s="16" t="str">
        <f>IF(AND(NOT(ISBLANK('STB Models Tier 4'!V49)),NOT(ISBLANK(VLOOKUP($F49,'Tier 4 Allowances'!$A$2:$AB$6,16,FALSE))),'STB Models Tier 4'!V49&lt;2), 'STB Models Tier 4'!V49*$V$2,"")</f>
        <v/>
      </c>
      <c r="W49" s="16" t="str">
        <f>IF(AND(NOT(ISBLANK('STB Models Tier 4'!W49)),NOT(ISBLANK(VLOOKUP($F49,'Tier 4 Allowances'!$A$2:$AB$6,17,FALSE))),'STB Models Tier 4'!W49&lt;6), 'STB Models Tier 4'!W49*$W$2,"")</f>
        <v/>
      </c>
      <c r="X49" s="16" t="str">
        <f>IF(AND(NOT(ISBLANK('STB Models Tier 4'!X49)),NOT(ISBLANK(VLOOKUP($F49,'Tier 4 Allowances'!$A$2:$AB$6,18,FALSE))),'STB Models Tier 4'!X49&lt;3), 'STB Models Tier 4'!X49*$X$2,"")</f>
        <v/>
      </c>
      <c r="Y49" s="16" t="str">
        <f>IF(AND(NOT(ISBLANK('STB Models Tier 4'!Y49)),NOT(ISBLANK(VLOOKUP($F49,'Tier 4 Allowances'!$A$2:$AB$6,19,FALSE))),'STB Models Tier 4'!Y49&lt;3), 'STB Models Tier 4'!Y49*$Y$2,"")</f>
        <v/>
      </c>
      <c r="Z49" s="16" t="str">
        <f>IF(AND(NOT(ISBLANK('STB Models Tier 4'!Z49)),NOT(ISBLANK(VLOOKUP($F49,'Tier 4 Allowances'!$A$2:$AB$6,20,FALSE))),'STB Models Tier 4'!Z49&lt;11), 'STB Models Tier 4'!Z49*$Z$2,"")</f>
        <v/>
      </c>
      <c r="AA49" s="16" t="str">
        <f>IF(AND(NOT(ISBLANK('STB Models Tier 4'!AA49)),NOT(ISBLANK(VLOOKUP($F49,'Tier 4 Allowances'!$A$2:$AB$6,21,FALSE))),'STB Models Tier 4'!AA49&lt;3), 'STB Models Tier 4'!AA49*$AA$2,"")</f>
        <v/>
      </c>
      <c r="AB49" s="16" t="str">
        <f>IF(AND(NOT(ISBLANK('STB Models Tier 4'!AB49)),NOT(ISBLANK(VLOOKUP($F49,'Tier 4 Allowances'!$A$2:$AB$6,22,FALSE))),'STB Models Tier 4'!AB49&lt;3), 'STB Models Tier 4'!AB49*$AB$2,"")</f>
        <v/>
      </c>
      <c r="AC49" s="16" t="str">
        <f>IF(AND(NOT(ISBLANK('STB Models Tier 4'!AC49)),NOT(ISBLANK(VLOOKUP($F49,'Tier 4 Allowances'!$A$2:$AB$6,23,FALSE))),'STB Models Tier 4'!AC49&lt;11), 'STB Models Tier 4'!AC49*$AC$2,"")</f>
        <v/>
      </c>
      <c r="AD49" s="16" t="str">
        <f>IF(AND(NOT(ISBLANK('STB Models Tier 4'!AD49)),NOT(ISBLANK(VLOOKUP($F49,'Tier 4 Allowances'!$A$2:$AB$6,24,FALSE))),'STB Models Tier 4'!AD49&lt;2), 'STB Models Tier 4'!AD49*$AD$2,"")</f>
        <v/>
      </c>
      <c r="AE49" s="16" t="str">
        <f>IF(AND(NOT(ISBLANK('STB Models Tier 4'!AE49)),NOT(ISBLANK(VLOOKUP($F49,'Tier 4 Allowances'!$A$2:$AB$6,25,FALSE))),'STB Models Tier 4'!AE49&lt;2,OR(ISBLANK('STB Models Tier 4'!AD49),'STB Models Tier 4'!AD49=0),OR(ISBLANK('STB Models Tier 4'!$O49),'STB Models Tier 4'!$O49=0)), 'STB Models Tier 4'!AE49*$AE$2,"")</f>
        <v/>
      </c>
      <c r="AF49" s="16" t="str">
        <f>IF(AND(NOT(ISBLANK('STB Models Tier 4'!AF49)),NOT(ISBLANK(VLOOKUP($F49,'Tier 4 Allowances'!$A$2:$AB$6,26,FALSE))),'STB Models Tier 4'!AF49&lt;2), 'STB Models Tier 4'!AF49*$AF$2,"")</f>
        <v/>
      </c>
      <c r="AG49" s="16" t="str">
        <f>IF(AND(NOT(ISBLANK('STB Models Tier 4'!AG49)),NOT(ISBLANK(VLOOKUP($F49,'Tier 4 Allowances'!$A$2:$AB$6,27,FALSE))),'STB Models Tier 4'!AG49&lt;2), 'STB Models Tier 4'!AG49*$AG$2,"")</f>
        <v/>
      </c>
      <c r="AH49" s="16" t="str">
        <f>IF(AND(NOT(ISBLANK('STB Models Tier 4'!AH49)),NOT(ISBLANK(VLOOKUP($F49,'Tier 4 Allowances'!$A$2:$AB$6,28,FALSE))),'STB Models Tier 4'!AH49&lt;2), 'STB Models Tier 4'!AH49*$AH$2,"")</f>
        <v/>
      </c>
      <c r="AI49" s="37" t="str">
        <f>IF(ISBLANK('STB Models Tier 4'!AI49),"",'STB Models Tier 4'!AI49)</f>
        <v/>
      </c>
      <c r="AJ49" s="37">
        <f>IF(AND('STB Models Tier 4'!AS49="Yes",P49=$P$2,NOT(Q49=$Q$2)),-10,0)</f>
        <v>0</v>
      </c>
      <c r="AK49" s="37">
        <f>IF(AND('STB Models Tier 4'!AS49="Yes",AF49=$AF$2),-5,0)</f>
        <v>0</v>
      </c>
      <c r="AL49" s="17" t="str">
        <f>IF(ISBLANK('STB Models Tier 4'!AJ49),"",'STB Models Tier 4'!AJ49)</f>
        <v/>
      </c>
      <c r="AM49" s="17" t="str">
        <f>IF(ISBLANK('STB Models Tier 4'!AK49),"",'STB Models Tier 4'!AK49)</f>
        <v/>
      </c>
      <c r="AN49" s="17" t="str">
        <f>IF(ISBLANK('STB Models Tier 4'!AL49),"",'STB Models Tier 4'!AL49)</f>
        <v/>
      </c>
      <c r="AO49" s="17" t="str">
        <f>IF(ISBLANK('STB Models Tier 4'!AM49),"",'STB Models Tier 4'!AM49)</f>
        <v/>
      </c>
      <c r="AP49" s="17" t="str">
        <f>IF(ISBLANK('STB Models Tier 4'!AN49),"",'STB Models Tier 4'!AN49)</f>
        <v/>
      </c>
      <c r="AQ49" s="17" t="str">
        <f>IF(ISBLANK('STB Models Tier 4'!F49),"",IF(ISBLANK('STB Models Tier 4'!G49), 14, 7-(4-$G49)/2))</f>
        <v/>
      </c>
      <c r="AR49" s="17" t="str">
        <f>IF(ISBLANK('STB Models Tier 4'!F49),"",IF(ISBLANK('STB Models Tier 4'!H49),10,(10-H49)))</f>
        <v/>
      </c>
      <c r="AS49" s="17" t="str">
        <f>IF(ISBLANK('STB Models Tier 4'!F49),"",IF(ISBLANK('STB Models Tier 4'!G49),0,7+(4-G49)/2))</f>
        <v/>
      </c>
      <c r="AT49" s="17" t="str">
        <f>IF(ISBLANK('STB Models Tier 4'!F49),"",'STB Models Tier 4'!H49)</f>
        <v/>
      </c>
      <c r="AU49" s="17" t="str">
        <f>IF(ISBLANK('STB Models Tier 4'!F49),"",(IF(OR(AND(NOT(ISBLANK('STB Models Tier 4'!G49)),ISBLANK('STB Models Tier 4'!AL49)),AND(NOT(ISBLANK('STB Models Tier 4'!H49)),ISBLANK('STB Models Tier 4'!AM49)),ISBLANK('STB Models Tier 4'!AK49)),"Incomplete",0.365*('STB Models Tier 4'!AJ49*AQ49+'STB Models Tier 4'!AK49*AR49+'STB Models Tier 4'!AL49*AS49+'STB Models Tier 4'!AM49*AT49))))</f>
        <v/>
      </c>
      <c r="AV49" s="16" t="str">
        <f>IF(ISBLANK('STB Models Tier 4'!F49),"",VLOOKUP(F49,'Tier 4 Allowances'!$A$2:$B$6,2,FALSE)+SUM($I49:$AH49)+AJ49+AK49)</f>
        <v/>
      </c>
      <c r="AW49" s="37" t="str">
        <f>IF(ISBLANK('STB Models Tier 4'!F49),"",AV49+'STB Models Tier 4'!AI49)</f>
        <v/>
      </c>
      <c r="AX49" s="37" t="str">
        <f>IF(ISBLANK('STB Models Tier 4'!AN49),"",IF('STB Models Tier 4'!AN49&gt;'Tier 4 Calculations'!AW49,"No","Yes"))</f>
        <v/>
      </c>
      <c r="AY49" s="51" t="str">
        <f>IF(ISBLANK('STB Models Tier 4'!AS49),"",'STB Models Tier 4'!AS49)</f>
        <v/>
      </c>
    </row>
    <row r="50" spans="1:51" ht="16" x14ac:dyDescent="0.2">
      <c r="A50" s="16" t="str">
        <f>IF(ISBLANK('STB Models Tier 4'!A50),"",'STB Models Tier 4'!A50)</f>
        <v/>
      </c>
      <c r="B50" s="16" t="str">
        <f>IF(ISBLANK('STB Models Tier 4'!B50),"",'STB Models Tier 4'!B50)</f>
        <v/>
      </c>
      <c r="C50" s="16" t="str">
        <f>IF(ISBLANK('STB Models Tier 4'!C50),"",'STB Models Tier 4'!C50)</f>
        <v/>
      </c>
      <c r="D50" s="16" t="str">
        <f>IF(ISBLANK('STB Models Tier 4'!D50),"",'STB Models Tier 4'!D50)</f>
        <v/>
      </c>
      <c r="E50" s="16" t="str">
        <f>IF(ISBLANK('STB Models Tier 4'!E50),"",'STB Models Tier 4'!E50)</f>
        <v/>
      </c>
      <c r="F50" s="16" t="str">
        <f>IF(ISBLANK('STB Models Tier 4'!F50),"",'STB Models Tier 4'!F50)</f>
        <v/>
      </c>
      <c r="G50" s="16" t="str">
        <f>IF(ISBLANK('STB Models Tier 4'!G50),"",'STB Models Tier 4'!G50)</f>
        <v/>
      </c>
      <c r="H50" s="16" t="str">
        <f>IF(ISBLANK('STB Models Tier 4'!H50),"",'STB Models Tier 4'!H50)</f>
        <v/>
      </c>
      <c r="I50" s="16" t="str">
        <f>IF(AND(NOT(ISBLANK('STB Models Tier 4'!I50)),NOT(ISBLANK(VLOOKUP($F50,'Tier 4 Allowances'!$A$2:$AB$6,3,FALSE))),'STB Models Tier 4'!I50&lt;2), 'STB Models Tier 4'!I50*$I$2,"")</f>
        <v/>
      </c>
      <c r="J50" s="16" t="str">
        <f>IF(AND(NOT(ISBLANK('STB Models Tier 4'!J50)),NOT(ISBLANK(VLOOKUP($F50,'Tier 4 Allowances'!$A$2:$AB$6,4,FALSE))),'STB Models Tier 4'!J50&lt;3), 'STB Models Tier 4'!J50*$J$2,"")</f>
        <v/>
      </c>
      <c r="K50" s="16" t="str">
        <f>IF(AND(NOT(ISBLANK('STB Models Tier 4'!K50)),NOT(ISBLANK(VLOOKUP($F50,'Tier 4 Allowances'!$A$2:$AB$6,5,FALSE))),'STB Models Tier 4'!K50&lt;2), 'STB Models Tier 4'!K50*$K$2,"")</f>
        <v/>
      </c>
      <c r="L50" s="16" t="str">
        <f>IF(AND(NOT(ISBLANK('STB Models Tier 4'!L50)),NOT(ISBLANK(VLOOKUP($F50,'Tier 4 Allowances'!$A$2:$AB$6,6,FALSE))),'STB Models Tier 4'!L50&lt;3), 'STB Models Tier 4'!L50*$L$2,"")</f>
        <v/>
      </c>
      <c r="M50" s="16" t="str">
        <f>IF(AND(NOT(ISBLANK('STB Models Tier 4'!M50)),OR(ISBLANK('STB Models Tier 4'!N50),'STB Models Tier 4'!N50=0),NOT(ISBLANK(VLOOKUP($F50,'Tier 4 Allowances'!$A$2:$AB$6,7,FALSE))),'STB Models Tier 4'!M50&lt;2), 'STB Models Tier 4'!M50*$M$2,"")</f>
        <v/>
      </c>
      <c r="N50" s="16" t="str">
        <f>IF(AND(NOT(ISBLANK('STB Models Tier 4'!N50)),NOT(ISBLANK(VLOOKUP($F50,'Tier 4 Allowances'!$A$2:$AB$6,8,FALSE))),'STB Models Tier 4'!N50&lt;2), 'STB Models Tier 4'!N50*$N$2,"")</f>
        <v/>
      </c>
      <c r="O50" s="16" t="str">
        <f>IF(AND(NOT(ISBLANK('STB Models Tier 4'!O50)),NOT(ISBLANK(VLOOKUP($F50,'Tier 4 Allowances'!$A$2:$AB$6,9,FALSE))),'STB Models Tier 4'!O50&lt;7), 'STB Models Tier 4'!O50*$O$2,"")</f>
        <v/>
      </c>
      <c r="P50" s="16" t="str">
        <f>IF(AND(NOT(ISBLANK('STB Models Tier 4'!P50)),OR(ISBLANK('STB Models Tier 4'!S50),'STB Models Tier 4'!S50=0),NOT(ISBLANK(VLOOKUP($F50,'Tier 4 Allowances'!$A$2:$AB$6,10,FALSE))),'STB Models Tier 4'!P50&lt;2), 'STB Models Tier 4'!P50*$P$2,"")</f>
        <v/>
      </c>
      <c r="Q50" s="16" t="str">
        <f>IF(AND(NOT(ISBLANK('STB Models Tier 4'!Q50)),NOT(ISBLANK(VLOOKUP($F50,'Tier 4 Allowances'!$A$2:$AB$6,11,FALSE))),'STB Models Tier 4'!Q50&lt;2), 'STB Models Tier 4'!Q50*$Q$2,"")</f>
        <v/>
      </c>
      <c r="R50" s="16" t="str">
        <f>IF(AND(NOT(ISBLANK('STB Models Tier 4'!R50)),OR(ISBLANK('STB Models Tier 4'!S50),'STB Models Tier 4'!S50=0),NOT(ISBLANK(VLOOKUP($F50,'Tier 4 Allowances'!$A$2:$AB$6,12,FALSE))),'STB Models Tier 4'!R50&lt;2), 'STB Models Tier 4'!R50*$R$2,"")</f>
        <v/>
      </c>
      <c r="S50" s="16" t="str">
        <f>IF(AND(NOT(ISBLANK('STB Models Tier 4'!S50)),NOT(ISBLANK(VLOOKUP($F50,'Tier 4 Allowances'!$A$2:$AB$6,13,FALSE))),'STB Models Tier 4'!S50&lt;2), 'STB Models Tier 4'!S50*$S$2,"")</f>
        <v/>
      </c>
      <c r="T50" s="16" t="str">
        <f>IF(AND(NOT(ISBLANK('STB Models Tier 4'!T50)),NOT(ISBLANK(VLOOKUP($F50,'Tier 4 Allowances'!$A$2:$AB$6,14,FALSE))),'STB Models Tier 4'!T50&lt;2), 'STB Models Tier 4'!T50*$T$2,"")</f>
        <v/>
      </c>
      <c r="U50" s="16" t="str">
        <f>IF(AND(NOT(ISBLANK('STB Models Tier 4'!U50)),NOT(ISBLANK(VLOOKUP($F50,'Tier 4 Allowances'!$A$2:$AB$6,15,FALSE))),'STB Models Tier 4'!U50&lt;3), 'STB Models Tier 4'!U50*$U$2,"")</f>
        <v/>
      </c>
      <c r="V50" s="16" t="str">
        <f>IF(AND(NOT(ISBLANK('STB Models Tier 4'!V50)),NOT(ISBLANK(VLOOKUP($F50,'Tier 4 Allowances'!$A$2:$AB$6,16,FALSE))),'STB Models Tier 4'!V50&lt;2), 'STB Models Tier 4'!V50*$V$2,"")</f>
        <v/>
      </c>
      <c r="W50" s="16" t="str">
        <f>IF(AND(NOT(ISBLANK('STB Models Tier 4'!W50)),NOT(ISBLANK(VLOOKUP($F50,'Tier 4 Allowances'!$A$2:$AB$6,17,FALSE))),'STB Models Tier 4'!W50&lt;6), 'STB Models Tier 4'!W50*$W$2,"")</f>
        <v/>
      </c>
      <c r="X50" s="16" t="str">
        <f>IF(AND(NOT(ISBLANK('STB Models Tier 4'!X50)),NOT(ISBLANK(VLOOKUP($F50,'Tier 4 Allowances'!$A$2:$AB$6,18,FALSE))),'STB Models Tier 4'!X50&lt;3), 'STB Models Tier 4'!X50*$X$2,"")</f>
        <v/>
      </c>
      <c r="Y50" s="16" t="str">
        <f>IF(AND(NOT(ISBLANK('STB Models Tier 4'!Y50)),NOT(ISBLANK(VLOOKUP($F50,'Tier 4 Allowances'!$A$2:$AB$6,19,FALSE))),'STB Models Tier 4'!Y50&lt;3), 'STB Models Tier 4'!Y50*$Y$2,"")</f>
        <v/>
      </c>
      <c r="Z50" s="16" t="str">
        <f>IF(AND(NOT(ISBLANK('STB Models Tier 4'!Z50)),NOT(ISBLANK(VLOOKUP($F50,'Tier 4 Allowances'!$A$2:$AB$6,20,FALSE))),'STB Models Tier 4'!Z50&lt;11), 'STB Models Tier 4'!Z50*$Z$2,"")</f>
        <v/>
      </c>
      <c r="AA50" s="16" t="str">
        <f>IF(AND(NOT(ISBLANK('STB Models Tier 4'!AA50)),NOT(ISBLANK(VLOOKUP($F50,'Tier 4 Allowances'!$A$2:$AB$6,21,FALSE))),'STB Models Tier 4'!AA50&lt;3), 'STB Models Tier 4'!AA50*$AA$2,"")</f>
        <v/>
      </c>
      <c r="AB50" s="16" t="str">
        <f>IF(AND(NOT(ISBLANK('STB Models Tier 4'!AB50)),NOT(ISBLANK(VLOOKUP($F50,'Tier 4 Allowances'!$A$2:$AB$6,22,FALSE))),'STB Models Tier 4'!AB50&lt;3), 'STB Models Tier 4'!AB50*$AB$2,"")</f>
        <v/>
      </c>
      <c r="AC50" s="16" t="str">
        <f>IF(AND(NOT(ISBLANK('STB Models Tier 4'!AC50)),NOT(ISBLANK(VLOOKUP($F50,'Tier 4 Allowances'!$A$2:$AB$6,23,FALSE))),'STB Models Tier 4'!AC50&lt;11), 'STB Models Tier 4'!AC50*$AC$2,"")</f>
        <v/>
      </c>
      <c r="AD50" s="16" t="str">
        <f>IF(AND(NOT(ISBLANK('STB Models Tier 4'!AD50)),NOT(ISBLANK(VLOOKUP($F50,'Tier 4 Allowances'!$A$2:$AB$6,24,FALSE))),'STB Models Tier 4'!AD50&lt;2), 'STB Models Tier 4'!AD50*$AD$2,"")</f>
        <v/>
      </c>
      <c r="AE50" s="16" t="str">
        <f>IF(AND(NOT(ISBLANK('STB Models Tier 4'!AE50)),NOT(ISBLANK(VLOOKUP($F50,'Tier 4 Allowances'!$A$2:$AB$6,25,FALSE))),'STB Models Tier 4'!AE50&lt;2,OR(ISBLANK('STB Models Tier 4'!AD50),'STB Models Tier 4'!AD50=0),OR(ISBLANK('STB Models Tier 4'!$O50),'STB Models Tier 4'!$O50=0)), 'STB Models Tier 4'!AE50*$AE$2,"")</f>
        <v/>
      </c>
      <c r="AF50" s="16" t="str">
        <f>IF(AND(NOT(ISBLANK('STB Models Tier 4'!AF50)),NOT(ISBLANK(VLOOKUP($F50,'Tier 4 Allowances'!$A$2:$AB$6,26,FALSE))),'STB Models Tier 4'!AF50&lt;2), 'STB Models Tier 4'!AF50*$AF$2,"")</f>
        <v/>
      </c>
      <c r="AG50" s="16" t="str">
        <f>IF(AND(NOT(ISBLANK('STB Models Tier 4'!AG50)),NOT(ISBLANK(VLOOKUP($F50,'Tier 4 Allowances'!$A$2:$AB$6,27,FALSE))),'STB Models Tier 4'!AG50&lt;2), 'STB Models Tier 4'!AG50*$AG$2,"")</f>
        <v/>
      </c>
      <c r="AH50" s="16" t="str">
        <f>IF(AND(NOT(ISBLANK('STB Models Tier 4'!AH50)),NOT(ISBLANK(VLOOKUP($F50,'Tier 4 Allowances'!$A$2:$AB$6,28,FALSE))),'STB Models Tier 4'!AH50&lt;2), 'STB Models Tier 4'!AH50*$AH$2,"")</f>
        <v/>
      </c>
      <c r="AI50" s="37" t="str">
        <f>IF(ISBLANK('STB Models Tier 4'!AI50),"",'STB Models Tier 4'!AI50)</f>
        <v/>
      </c>
      <c r="AJ50" s="37">
        <f>IF(AND('STB Models Tier 4'!AS50="Yes",P50=$P$2,NOT(Q50=$Q$2)),-10,0)</f>
        <v>0</v>
      </c>
      <c r="AK50" s="37">
        <f>IF(AND('STB Models Tier 4'!AS50="Yes",AF50=$AF$2),-5,0)</f>
        <v>0</v>
      </c>
      <c r="AL50" s="17" t="str">
        <f>IF(ISBLANK('STB Models Tier 4'!AJ50),"",'STB Models Tier 4'!AJ50)</f>
        <v/>
      </c>
      <c r="AM50" s="17" t="str">
        <f>IF(ISBLANK('STB Models Tier 4'!AK50),"",'STB Models Tier 4'!AK50)</f>
        <v/>
      </c>
      <c r="AN50" s="17" t="str">
        <f>IF(ISBLANK('STB Models Tier 4'!AL50),"",'STB Models Tier 4'!AL50)</f>
        <v/>
      </c>
      <c r="AO50" s="17" t="str">
        <f>IF(ISBLANK('STB Models Tier 4'!AM50),"",'STB Models Tier 4'!AM50)</f>
        <v/>
      </c>
      <c r="AP50" s="17" t="str">
        <f>IF(ISBLANK('STB Models Tier 4'!AN50),"",'STB Models Tier 4'!AN50)</f>
        <v/>
      </c>
      <c r="AQ50" s="17" t="str">
        <f>IF(ISBLANK('STB Models Tier 4'!F50),"",IF(ISBLANK('STB Models Tier 4'!G50), 14, 7-(4-$G50)/2))</f>
        <v/>
      </c>
      <c r="AR50" s="17" t="str">
        <f>IF(ISBLANK('STB Models Tier 4'!F50),"",IF(ISBLANK('STB Models Tier 4'!H50),10,(10-H50)))</f>
        <v/>
      </c>
      <c r="AS50" s="17" t="str">
        <f>IF(ISBLANK('STB Models Tier 4'!F50),"",IF(ISBLANK('STB Models Tier 4'!G50),0,7+(4-G50)/2))</f>
        <v/>
      </c>
      <c r="AT50" s="17" t="str">
        <f>IF(ISBLANK('STB Models Tier 4'!F50),"",'STB Models Tier 4'!H50)</f>
        <v/>
      </c>
      <c r="AU50" s="17" t="str">
        <f>IF(ISBLANK('STB Models Tier 4'!F50),"",(IF(OR(AND(NOT(ISBLANK('STB Models Tier 4'!G50)),ISBLANK('STB Models Tier 4'!AL50)),AND(NOT(ISBLANK('STB Models Tier 4'!H50)),ISBLANK('STB Models Tier 4'!AM50)),ISBLANK('STB Models Tier 4'!AK50)),"Incomplete",0.365*('STB Models Tier 4'!AJ50*AQ50+'STB Models Tier 4'!AK50*AR50+'STB Models Tier 4'!AL50*AS50+'STB Models Tier 4'!AM50*AT50))))</f>
        <v/>
      </c>
      <c r="AV50" s="16" t="str">
        <f>IF(ISBLANK('STB Models Tier 4'!F50),"",VLOOKUP(F50,'Tier 4 Allowances'!$A$2:$B$6,2,FALSE)+SUM($I50:$AH50)+AJ50+AK50)</f>
        <v/>
      </c>
      <c r="AW50" s="37" t="str">
        <f>IF(ISBLANK('STB Models Tier 4'!F50),"",AV50+'STB Models Tier 4'!AI50)</f>
        <v/>
      </c>
      <c r="AX50" s="37" t="str">
        <f>IF(ISBLANK('STB Models Tier 4'!AN50),"",IF('STB Models Tier 4'!AN50&gt;'Tier 4 Calculations'!AW50,"No","Yes"))</f>
        <v/>
      </c>
      <c r="AY50" s="51" t="str">
        <f>IF(ISBLANK('STB Models Tier 4'!AS50),"",'STB Models Tier 4'!AS50)</f>
        <v/>
      </c>
    </row>
    <row r="51" spans="1:51" ht="16" x14ac:dyDescent="0.2">
      <c r="A51" s="16" t="str">
        <f>IF(ISBLANK('STB Models Tier 4'!A51),"",'STB Models Tier 4'!A51)</f>
        <v/>
      </c>
      <c r="B51" s="16" t="str">
        <f>IF(ISBLANK('STB Models Tier 4'!B51),"",'STB Models Tier 4'!B51)</f>
        <v/>
      </c>
      <c r="C51" s="16" t="str">
        <f>IF(ISBLANK('STB Models Tier 4'!C51),"",'STB Models Tier 4'!C51)</f>
        <v/>
      </c>
      <c r="D51" s="16" t="str">
        <f>IF(ISBLANK('STB Models Tier 4'!D51),"",'STB Models Tier 4'!D51)</f>
        <v/>
      </c>
      <c r="E51" s="16" t="str">
        <f>IF(ISBLANK('STB Models Tier 4'!E51),"",'STB Models Tier 4'!E51)</f>
        <v/>
      </c>
      <c r="F51" s="16" t="str">
        <f>IF(ISBLANK('STB Models Tier 4'!F51),"",'STB Models Tier 4'!F51)</f>
        <v/>
      </c>
      <c r="G51" s="16" t="str">
        <f>IF(ISBLANK('STB Models Tier 4'!G51),"",'STB Models Tier 4'!G51)</f>
        <v/>
      </c>
      <c r="H51" s="16" t="str">
        <f>IF(ISBLANK('STB Models Tier 4'!H51),"",'STB Models Tier 4'!H51)</f>
        <v/>
      </c>
      <c r="I51" s="16" t="str">
        <f>IF(AND(NOT(ISBLANK('STB Models Tier 4'!I51)),NOT(ISBLANK(VLOOKUP($F51,'Tier 4 Allowances'!$A$2:$AB$6,3,FALSE))),'STB Models Tier 4'!I51&lt;2), 'STB Models Tier 4'!I51*$I$2,"")</f>
        <v/>
      </c>
      <c r="J51" s="16" t="str">
        <f>IF(AND(NOT(ISBLANK('STB Models Tier 4'!J51)),NOT(ISBLANK(VLOOKUP($F51,'Tier 4 Allowances'!$A$2:$AB$6,4,FALSE))),'STB Models Tier 4'!J51&lt;3), 'STB Models Tier 4'!J51*$J$2,"")</f>
        <v/>
      </c>
      <c r="K51" s="16" t="str">
        <f>IF(AND(NOT(ISBLANK('STB Models Tier 4'!K51)),NOT(ISBLANK(VLOOKUP($F51,'Tier 4 Allowances'!$A$2:$AB$6,5,FALSE))),'STB Models Tier 4'!K51&lt;2), 'STB Models Tier 4'!K51*$K$2,"")</f>
        <v/>
      </c>
      <c r="L51" s="16" t="str">
        <f>IF(AND(NOT(ISBLANK('STB Models Tier 4'!L51)),NOT(ISBLANK(VLOOKUP($F51,'Tier 4 Allowances'!$A$2:$AB$6,6,FALSE))),'STB Models Tier 4'!L51&lt;3), 'STB Models Tier 4'!L51*$L$2,"")</f>
        <v/>
      </c>
      <c r="M51" s="16" t="str">
        <f>IF(AND(NOT(ISBLANK('STB Models Tier 4'!M51)),OR(ISBLANK('STB Models Tier 4'!N51),'STB Models Tier 4'!N51=0),NOT(ISBLANK(VLOOKUP($F51,'Tier 4 Allowances'!$A$2:$AB$6,7,FALSE))),'STB Models Tier 4'!M51&lt;2), 'STB Models Tier 4'!M51*$M$2,"")</f>
        <v/>
      </c>
      <c r="N51" s="16" t="str">
        <f>IF(AND(NOT(ISBLANK('STB Models Tier 4'!N51)),NOT(ISBLANK(VLOOKUP($F51,'Tier 4 Allowances'!$A$2:$AB$6,8,FALSE))),'STB Models Tier 4'!N51&lt;2), 'STB Models Tier 4'!N51*$N$2,"")</f>
        <v/>
      </c>
      <c r="O51" s="16" t="str">
        <f>IF(AND(NOT(ISBLANK('STB Models Tier 4'!O51)),NOT(ISBLANK(VLOOKUP($F51,'Tier 4 Allowances'!$A$2:$AB$6,9,FALSE))),'STB Models Tier 4'!O51&lt;7), 'STB Models Tier 4'!O51*$O$2,"")</f>
        <v/>
      </c>
      <c r="P51" s="16" t="str">
        <f>IF(AND(NOT(ISBLANK('STB Models Tier 4'!P51)),OR(ISBLANK('STB Models Tier 4'!S51),'STB Models Tier 4'!S51=0),NOT(ISBLANK(VLOOKUP($F51,'Tier 4 Allowances'!$A$2:$AB$6,10,FALSE))),'STB Models Tier 4'!P51&lt;2), 'STB Models Tier 4'!P51*$P$2,"")</f>
        <v/>
      </c>
      <c r="Q51" s="16" t="str">
        <f>IF(AND(NOT(ISBLANK('STB Models Tier 4'!Q51)),NOT(ISBLANK(VLOOKUP($F51,'Tier 4 Allowances'!$A$2:$AB$6,11,FALSE))),'STB Models Tier 4'!Q51&lt;2), 'STB Models Tier 4'!Q51*$Q$2,"")</f>
        <v/>
      </c>
      <c r="R51" s="16" t="str">
        <f>IF(AND(NOT(ISBLANK('STB Models Tier 4'!R51)),OR(ISBLANK('STB Models Tier 4'!S51),'STB Models Tier 4'!S51=0),NOT(ISBLANK(VLOOKUP($F51,'Tier 4 Allowances'!$A$2:$AB$6,12,FALSE))),'STB Models Tier 4'!R51&lt;2), 'STB Models Tier 4'!R51*$R$2,"")</f>
        <v/>
      </c>
      <c r="S51" s="16" t="str">
        <f>IF(AND(NOT(ISBLANK('STB Models Tier 4'!S51)),NOT(ISBLANK(VLOOKUP($F51,'Tier 4 Allowances'!$A$2:$AB$6,13,FALSE))),'STB Models Tier 4'!S51&lt;2), 'STB Models Tier 4'!S51*$S$2,"")</f>
        <v/>
      </c>
      <c r="T51" s="16" t="str">
        <f>IF(AND(NOT(ISBLANK('STB Models Tier 4'!T51)),NOT(ISBLANK(VLOOKUP($F51,'Tier 4 Allowances'!$A$2:$AB$6,14,FALSE))),'STB Models Tier 4'!T51&lt;2), 'STB Models Tier 4'!T51*$T$2,"")</f>
        <v/>
      </c>
      <c r="U51" s="16" t="str">
        <f>IF(AND(NOT(ISBLANK('STB Models Tier 4'!U51)),NOT(ISBLANK(VLOOKUP($F51,'Tier 4 Allowances'!$A$2:$AB$6,15,FALSE))),'STB Models Tier 4'!U51&lt;3), 'STB Models Tier 4'!U51*$U$2,"")</f>
        <v/>
      </c>
      <c r="V51" s="16" t="str">
        <f>IF(AND(NOT(ISBLANK('STB Models Tier 4'!V51)),NOT(ISBLANK(VLOOKUP($F51,'Tier 4 Allowances'!$A$2:$AB$6,16,FALSE))),'STB Models Tier 4'!V51&lt;2), 'STB Models Tier 4'!V51*$V$2,"")</f>
        <v/>
      </c>
      <c r="W51" s="16" t="str">
        <f>IF(AND(NOT(ISBLANK('STB Models Tier 4'!W51)),NOT(ISBLANK(VLOOKUP($F51,'Tier 4 Allowances'!$A$2:$AB$6,17,FALSE))),'STB Models Tier 4'!W51&lt;6), 'STB Models Tier 4'!W51*$W$2,"")</f>
        <v/>
      </c>
      <c r="X51" s="16" t="str">
        <f>IF(AND(NOT(ISBLANK('STB Models Tier 4'!X51)),NOT(ISBLANK(VLOOKUP($F51,'Tier 4 Allowances'!$A$2:$AB$6,18,FALSE))),'STB Models Tier 4'!X51&lt;3), 'STB Models Tier 4'!X51*$X$2,"")</f>
        <v/>
      </c>
      <c r="Y51" s="16" t="str">
        <f>IF(AND(NOT(ISBLANK('STB Models Tier 4'!Y51)),NOT(ISBLANK(VLOOKUP($F51,'Tier 4 Allowances'!$A$2:$AB$6,19,FALSE))),'STB Models Tier 4'!Y51&lt;3), 'STB Models Tier 4'!Y51*$Y$2,"")</f>
        <v/>
      </c>
      <c r="Z51" s="16" t="str">
        <f>IF(AND(NOT(ISBLANK('STB Models Tier 4'!Z51)),NOT(ISBLANK(VLOOKUP($F51,'Tier 4 Allowances'!$A$2:$AB$6,20,FALSE))),'STB Models Tier 4'!Z51&lt;11), 'STB Models Tier 4'!Z51*$Z$2,"")</f>
        <v/>
      </c>
      <c r="AA51" s="16" t="str">
        <f>IF(AND(NOT(ISBLANK('STB Models Tier 4'!AA51)),NOT(ISBLANK(VLOOKUP($F51,'Tier 4 Allowances'!$A$2:$AB$6,21,FALSE))),'STB Models Tier 4'!AA51&lt;3), 'STB Models Tier 4'!AA51*$AA$2,"")</f>
        <v/>
      </c>
      <c r="AB51" s="16" t="str">
        <f>IF(AND(NOT(ISBLANK('STB Models Tier 4'!AB51)),NOT(ISBLANK(VLOOKUP($F51,'Tier 4 Allowances'!$A$2:$AB$6,22,FALSE))),'STB Models Tier 4'!AB51&lt;3), 'STB Models Tier 4'!AB51*$AB$2,"")</f>
        <v/>
      </c>
      <c r="AC51" s="16" t="str">
        <f>IF(AND(NOT(ISBLANK('STB Models Tier 4'!AC51)),NOT(ISBLANK(VLOOKUP($F51,'Tier 4 Allowances'!$A$2:$AB$6,23,FALSE))),'STB Models Tier 4'!AC51&lt;11), 'STB Models Tier 4'!AC51*$AC$2,"")</f>
        <v/>
      </c>
      <c r="AD51" s="16" t="str">
        <f>IF(AND(NOT(ISBLANK('STB Models Tier 4'!AD51)),NOT(ISBLANK(VLOOKUP($F51,'Tier 4 Allowances'!$A$2:$AB$6,24,FALSE))),'STB Models Tier 4'!AD51&lt;2), 'STB Models Tier 4'!AD51*$AD$2,"")</f>
        <v/>
      </c>
      <c r="AE51" s="16" t="str">
        <f>IF(AND(NOT(ISBLANK('STB Models Tier 4'!AE51)),NOT(ISBLANK(VLOOKUP($F51,'Tier 4 Allowances'!$A$2:$AB$6,25,FALSE))),'STB Models Tier 4'!AE51&lt;2,OR(ISBLANK('STB Models Tier 4'!AD51),'STB Models Tier 4'!AD51=0),OR(ISBLANK('STB Models Tier 4'!$O51),'STB Models Tier 4'!$O51=0)), 'STB Models Tier 4'!AE51*$AE$2,"")</f>
        <v/>
      </c>
      <c r="AF51" s="16" t="str">
        <f>IF(AND(NOT(ISBLANK('STB Models Tier 4'!AF51)),NOT(ISBLANK(VLOOKUP($F51,'Tier 4 Allowances'!$A$2:$AB$6,26,FALSE))),'STB Models Tier 4'!AF51&lt;2), 'STB Models Tier 4'!AF51*$AF$2,"")</f>
        <v/>
      </c>
      <c r="AG51" s="16" t="str">
        <f>IF(AND(NOT(ISBLANK('STB Models Tier 4'!AG51)),NOT(ISBLANK(VLOOKUP($F51,'Tier 4 Allowances'!$A$2:$AB$6,27,FALSE))),'STB Models Tier 4'!AG51&lt;2), 'STB Models Tier 4'!AG51*$AG$2,"")</f>
        <v/>
      </c>
      <c r="AH51" s="16" t="str">
        <f>IF(AND(NOT(ISBLANK('STB Models Tier 4'!AH51)),NOT(ISBLANK(VLOOKUP($F51,'Tier 4 Allowances'!$A$2:$AB$6,28,FALSE))),'STB Models Tier 4'!AH51&lt;2), 'STB Models Tier 4'!AH51*$AH$2,"")</f>
        <v/>
      </c>
      <c r="AI51" s="37" t="str">
        <f>IF(ISBLANK('STB Models Tier 4'!AI51),"",'STB Models Tier 4'!AI51)</f>
        <v/>
      </c>
      <c r="AJ51" s="37">
        <f>IF(AND('STB Models Tier 4'!AS51="Yes",P51=$P$2,NOT(Q51=$Q$2)),-10,0)</f>
        <v>0</v>
      </c>
      <c r="AK51" s="37">
        <f>IF(AND('STB Models Tier 4'!AS51="Yes",AF51=$AF$2),-5,0)</f>
        <v>0</v>
      </c>
      <c r="AL51" s="17" t="str">
        <f>IF(ISBLANK('STB Models Tier 4'!AJ51),"",'STB Models Tier 4'!AJ51)</f>
        <v/>
      </c>
      <c r="AM51" s="17" t="str">
        <f>IF(ISBLANK('STB Models Tier 4'!AK51),"",'STB Models Tier 4'!AK51)</f>
        <v/>
      </c>
      <c r="AN51" s="17" t="str">
        <f>IF(ISBLANK('STB Models Tier 4'!AL51),"",'STB Models Tier 4'!AL51)</f>
        <v/>
      </c>
      <c r="AO51" s="17" t="str">
        <f>IF(ISBLANK('STB Models Tier 4'!AM51),"",'STB Models Tier 4'!AM51)</f>
        <v/>
      </c>
      <c r="AP51" s="17" t="str">
        <f>IF(ISBLANK('STB Models Tier 4'!AN51),"",'STB Models Tier 4'!AN51)</f>
        <v/>
      </c>
      <c r="AQ51" s="17" t="str">
        <f>IF(ISBLANK('STB Models Tier 4'!F51),"",IF(ISBLANK('STB Models Tier 4'!G51), 14, 7-(4-$G51)/2))</f>
        <v/>
      </c>
      <c r="AR51" s="17" t="str">
        <f>IF(ISBLANK('STB Models Tier 4'!F51),"",IF(ISBLANK('STB Models Tier 4'!H51),10,(10-H51)))</f>
        <v/>
      </c>
      <c r="AS51" s="17" t="str">
        <f>IF(ISBLANK('STB Models Tier 4'!F51),"",IF(ISBLANK('STB Models Tier 4'!G51),0,7+(4-G51)/2))</f>
        <v/>
      </c>
      <c r="AT51" s="17" t="str">
        <f>IF(ISBLANK('STB Models Tier 4'!F51),"",'STB Models Tier 4'!H51)</f>
        <v/>
      </c>
      <c r="AU51" s="17" t="str">
        <f>IF(ISBLANK('STB Models Tier 4'!F51),"",(IF(OR(AND(NOT(ISBLANK('STB Models Tier 4'!G51)),ISBLANK('STB Models Tier 4'!AL51)),AND(NOT(ISBLANK('STB Models Tier 4'!H51)),ISBLANK('STB Models Tier 4'!AM51)),ISBLANK('STB Models Tier 4'!AK51)),"Incomplete",0.365*('STB Models Tier 4'!AJ51*AQ51+'STB Models Tier 4'!AK51*AR51+'STB Models Tier 4'!AL51*AS51+'STB Models Tier 4'!AM51*AT51))))</f>
        <v/>
      </c>
      <c r="AV51" s="16" t="str">
        <f>IF(ISBLANK('STB Models Tier 4'!F51),"",VLOOKUP(F51,'Tier 4 Allowances'!$A$2:$B$6,2,FALSE)+SUM($I51:$AH51)+AJ51+AK51)</f>
        <v/>
      </c>
      <c r="AW51" s="37" t="str">
        <f>IF(ISBLANK('STB Models Tier 4'!F51),"",AV51+'STB Models Tier 4'!AI51)</f>
        <v/>
      </c>
      <c r="AX51" s="37" t="str">
        <f>IF(ISBLANK('STB Models Tier 4'!AN51),"",IF('STB Models Tier 4'!AN51&gt;'Tier 4 Calculations'!AW51,"No","Yes"))</f>
        <v/>
      </c>
      <c r="AY51" s="51" t="str">
        <f>IF(ISBLANK('STB Models Tier 4'!AS51),"",'STB Models Tier 4'!AS51)</f>
        <v/>
      </c>
    </row>
    <row r="52" spans="1:51" ht="16" x14ac:dyDescent="0.2">
      <c r="A52" s="16" t="str">
        <f>IF(ISBLANK('STB Models Tier 4'!A52),"",'STB Models Tier 4'!A52)</f>
        <v/>
      </c>
      <c r="B52" s="16" t="str">
        <f>IF(ISBLANK('STB Models Tier 4'!B52),"",'STB Models Tier 4'!B52)</f>
        <v/>
      </c>
      <c r="C52" s="16" t="str">
        <f>IF(ISBLANK('STB Models Tier 4'!C52),"",'STB Models Tier 4'!C52)</f>
        <v/>
      </c>
      <c r="D52" s="16" t="str">
        <f>IF(ISBLANK('STB Models Tier 4'!D52),"",'STB Models Tier 4'!D52)</f>
        <v/>
      </c>
      <c r="E52" s="16" t="str">
        <f>IF(ISBLANK('STB Models Tier 4'!E52),"",'STB Models Tier 4'!E52)</f>
        <v/>
      </c>
      <c r="F52" s="16" t="str">
        <f>IF(ISBLANK('STB Models Tier 4'!F52),"",'STB Models Tier 4'!F52)</f>
        <v/>
      </c>
      <c r="G52" s="16" t="str">
        <f>IF(ISBLANK('STB Models Tier 4'!G52),"",'STB Models Tier 4'!G52)</f>
        <v/>
      </c>
      <c r="H52" s="16" t="str">
        <f>IF(ISBLANK('STB Models Tier 4'!H52),"",'STB Models Tier 4'!H52)</f>
        <v/>
      </c>
      <c r="I52" s="16" t="str">
        <f>IF(AND(NOT(ISBLANK('STB Models Tier 4'!I52)),NOT(ISBLANK(VLOOKUP($F52,'Tier 4 Allowances'!$A$2:$AB$6,3,FALSE))),'STB Models Tier 4'!I52&lt;2), 'STB Models Tier 4'!I52*$I$2,"")</f>
        <v/>
      </c>
      <c r="J52" s="16" t="str">
        <f>IF(AND(NOT(ISBLANK('STB Models Tier 4'!J52)),NOT(ISBLANK(VLOOKUP($F52,'Tier 4 Allowances'!$A$2:$AB$6,4,FALSE))),'STB Models Tier 4'!J52&lt;3), 'STB Models Tier 4'!J52*$J$2,"")</f>
        <v/>
      </c>
      <c r="K52" s="16" t="str">
        <f>IF(AND(NOT(ISBLANK('STB Models Tier 4'!K52)),NOT(ISBLANK(VLOOKUP($F52,'Tier 4 Allowances'!$A$2:$AB$6,5,FALSE))),'STB Models Tier 4'!K52&lt;2), 'STB Models Tier 4'!K52*$K$2,"")</f>
        <v/>
      </c>
      <c r="L52" s="16" t="str">
        <f>IF(AND(NOT(ISBLANK('STB Models Tier 4'!L52)),NOT(ISBLANK(VLOOKUP($F52,'Tier 4 Allowances'!$A$2:$AB$6,6,FALSE))),'STB Models Tier 4'!L52&lt;3), 'STB Models Tier 4'!L52*$L$2,"")</f>
        <v/>
      </c>
      <c r="M52" s="16" t="str">
        <f>IF(AND(NOT(ISBLANK('STB Models Tier 4'!M52)),OR(ISBLANK('STB Models Tier 4'!N52),'STB Models Tier 4'!N52=0),NOT(ISBLANK(VLOOKUP($F52,'Tier 4 Allowances'!$A$2:$AB$6,7,FALSE))),'STB Models Tier 4'!M52&lt;2), 'STB Models Tier 4'!M52*$M$2,"")</f>
        <v/>
      </c>
      <c r="N52" s="16" t="str">
        <f>IF(AND(NOT(ISBLANK('STB Models Tier 4'!N52)),NOT(ISBLANK(VLOOKUP($F52,'Tier 4 Allowances'!$A$2:$AB$6,8,FALSE))),'STB Models Tier 4'!N52&lt;2), 'STB Models Tier 4'!N52*$N$2,"")</f>
        <v/>
      </c>
      <c r="O52" s="16" t="str">
        <f>IF(AND(NOT(ISBLANK('STB Models Tier 4'!O52)),NOT(ISBLANK(VLOOKUP($F52,'Tier 4 Allowances'!$A$2:$AB$6,9,FALSE))),'STB Models Tier 4'!O52&lt;7), 'STB Models Tier 4'!O52*$O$2,"")</f>
        <v/>
      </c>
      <c r="P52" s="16" t="str">
        <f>IF(AND(NOT(ISBLANK('STB Models Tier 4'!P52)),OR(ISBLANK('STB Models Tier 4'!S52),'STB Models Tier 4'!S52=0),NOT(ISBLANK(VLOOKUP($F52,'Tier 4 Allowances'!$A$2:$AB$6,10,FALSE))),'STB Models Tier 4'!P52&lt;2), 'STB Models Tier 4'!P52*$P$2,"")</f>
        <v/>
      </c>
      <c r="Q52" s="16" t="str">
        <f>IF(AND(NOT(ISBLANK('STB Models Tier 4'!Q52)),NOT(ISBLANK(VLOOKUP($F52,'Tier 4 Allowances'!$A$2:$AB$6,11,FALSE))),'STB Models Tier 4'!Q52&lt;2), 'STB Models Tier 4'!Q52*$Q$2,"")</f>
        <v/>
      </c>
      <c r="R52" s="16" t="str">
        <f>IF(AND(NOT(ISBLANK('STB Models Tier 4'!R52)),OR(ISBLANK('STB Models Tier 4'!S52),'STB Models Tier 4'!S52=0),NOT(ISBLANK(VLOOKUP($F52,'Tier 4 Allowances'!$A$2:$AB$6,12,FALSE))),'STB Models Tier 4'!R52&lt;2), 'STB Models Tier 4'!R52*$R$2,"")</f>
        <v/>
      </c>
      <c r="S52" s="16" t="str">
        <f>IF(AND(NOT(ISBLANK('STB Models Tier 4'!S52)),NOT(ISBLANK(VLOOKUP($F52,'Tier 4 Allowances'!$A$2:$AB$6,13,FALSE))),'STB Models Tier 4'!S52&lt;2), 'STB Models Tier 4'!S52*$S$2,"")</f>
        <v/>
      </c>
      <c r="T52" s="16" t="str">
        <f>IF(AND(NOT(ISBLANK('STB Models Tier 4'!T52)),NOT(ISBLANK(VLOOKUP($F52,'Tier 4 Allowances'!$A$2:$AB$6,14,FALSE))),'STB Models Tier 4'!T52&lt;2), 'STB Models Tier 4'!T52*$T$2,"")</f>
        <v/>
      </c>
      <c r="U52" s="16" t="str">
        <f>IF(AND(NOT(ISBLANK('STB Models Tier 4'!U52)),NOT(ISBLANK(VLOOKUP($F52,'Tier 4 Allowances'!$A$2:$AB$6,15,FALSE))),'STB Models Tier 4'!U52&lt;3), 'STB Models Tier 4'!U52*$U$2,"")</f>
        <v/>
      </c>
      <c r="V52" s="16" t="str">
        <f>IF(AND(NOT(ISBLANK('STB Models Tier 4'!V52)),NOT(ISBLANK(VLOOKUP($F52,'Tier 4 Allowances'!$A$2:$AB$6,16,FALSE))),'STB Models Tier 4'!V52&lt;2), 'STB Models Tier 4'!V52*$V$2,"")</f>
        <v/>
      </c>
      <c r="W52" s="16" t="str">
        <f>IF(AND(NOT(ISBLANK('STB Models Tier 4'!W52)),NOT(ISBLANK(VLOOKUP($F52,'Tier 4 Allowances'!$A$2:$AB$6,17,FALSE))),'STB Models Tier 4'!W52&lt;6), 'STB Models Tier 4'!W52*$W$2,"")</f>
        <v/>
      </c>
      <c r="X52" s="16" t="str">
        <f>IF(AND(NOT(ISBLANK('STB Models Tier 4'!X52)),NOT(ISBLANK(VLOOKUP($F52,'Tier 4 Allowances'!$A$2:$AB$6,18,FALSE))),'STB Models Tier 4'!X52&lt;3), 'STB Models Tier 4'!X52*$X$2,"")</f>
        <v/>
      </c>
      <c r="Y52" s="16" t="str">
        <f>IF(AND(NOT(ISBLANK('STB Models Tier 4'!Y52)),NOT(ISBLANK(VLOOKUP($F52,'Tier 4 Allowances'!$A$2:$AB$6,19,FALSE))),'STB Models Tier 4'!Y52&lt;3), 'STB Models Tier 4'!Y52*$Y$2,"")</f>
        <v/>
      </c>
      <c r="Z52" s="16" t="str">
        <f>IF(AND(NOT(ISBLANK('STB Models Tier 4'!Z52)),NOT(ISBLANK(VLOOKUP($F52,'Tier 4 Allowances'!$A$2:$AB$6,20,FALSE))),'STB Models Tier 4'!Z52&lt;11), 'STB Models Tier 4'!Z52*$Z$2,"")</f>
        <v/>
      </c>
      <c r="AA52" s="16" t="str">
        <f>IF(AND(NOT(ISBLANK('STB Models Tier 4'!AA52)),NOT(ISBLANK(VLOOKUP($F52,'Tier 4 Allowances'!$A$2:$AB$6,21,FALSE))),'STB Models Tier 4'!AA52&lt;3), 'STB Models Tier 4'!AA52*$AA$2,"")</f>
        <v/>
      </c>
      <c r="AB52" s="16" t="str">
        <f>IF(AND(NOT(ISBLANK('STB Models Tier 4'!AB52)),NOT(ISBLANK(VLOOKUP($F52,'Tier 4 Allowances'!$A$2:$AB$6,22,FALSE))),'STB Models Tier 4'!AB52&lt;3), 'STB Models Tier 4'!AB52*$AB$2,"")</f>
        <v/>
      </c>
      <c r="AC52" s="16" t="str">
        <f>IF(AND(NOT(ISBLANK('STB Models Tier 4'!AC52)),NOT(ISBLANK(VLOOKUP($F52,'Tier 4 Allowances'!$A$2:$AB$6,23,FALSE))),'STB Models Tier 4'!AC52&lt;11), 'STB Models Tier 4'!AC52*$AC$2,"")</f>
        <v/>
      </c>
      <c r="AD52" s="16" t="str">
        <f>IF(AND(NOT(ISBLANK('STB Models Tier 4'!AD52)),NOT(ISBLANK(VLOOKUP($F52,'Tier 4 Allowances'!$A$2:$AB$6,24,FALSE))),'STB Models Tier 4'!AD52&lt;2), 'STB Models Tier 4'!AD52*$AD$2,"")</f>
        <v/>
      </c>
      <c r="AE52" s="16" t="str">
        <f>IF(AND(NOT(ISBLANK('STB Models Tier 4'!AE52)),NOT(ISBLANK(VLOOKUP($F52,'Tier 4 Allowances'!$A$2:$AB$6,25,FALSE))),'STB Models Tier 4'!AE52&lt;2,OR(ISBLANK('STB Models Tier 4'!AD52),'STB Models Tier 4'!AD52=0),OR(ISBLANK('STB Models Tier 4'!$O52),'STB Models Tier 4'!$O52=0)), 'STB Models Tier 4'!AE52*$AE$2,"")</f>
        <v/>
      </c>
      <c r="AF52" s="16" t="str">
        <f>IF(AND(NOT(ISBLANK('STB Models Tier 4'!AF52)),NOT(ISBLANK(VLOOKUP($F52,'Tier 4 Allowances'!$A$2:$AB$6,26,FALSE))),'STB Models Tier 4'!AF52&lt;2), 'STB Models Tier 4'!AF52*$AF$2,"")</f>
        <v/>
      </c>
      <c r="AG52" s="16" t="str">
        <f>IF(AND(NOT(ISBLANK('STB Models Tier 4'!AG52)),NOT(ISBLANK(VLOOKUP($F52,'Tier 4 Allowances'!$A$2:$AB$6,27,FALSE))),'STB Models Tier 4'!AG52&lt;2), 'STB Models Tier 4'!AG52*$AG$2,"")</f>
        <v/>
      </c>
      <c r="AH52" s="16" t="str">
        <f>IF(AND(NOT(ISBLANK('STB Models Tier 4'!AH52)),NOT(ISBLANK(VLOOKUP($F52,'Tier 4 Allowances'!$A$2:$AB$6,28,FALSE))),'STB Models Tier 4'!AH52&lt;2), 'STB Models Tier 4'!AH52*$AH$2,"")</f>
        <v/>
      </c>
      <c r="AI52" s="37" t="str">
        <f>IF(ISBLANK('STB Models Tier 4'!AI52),"",'STB Models Tier 4'!AI52)</f>
        <v/>
      </c>
      <c r="AJ52" s="37">
        <f>IF(AND('STB Models Tier 4'!AS52="Yes",P52=$P$2,NOT(Q52=$Q$2)),-10,0)</f>
        <v>0</v>
      </c>
      <c r="AK52" s="37">
        <f>IF(AND('STB Models Tier 4'!AS52="Yes",AF52=$AF$2),-5,0)</f>
        <v>0</v>
      </c>
      <c r="AL52" s="17" t="str">
        <f>IF(ISBLANK('STB Models Tier 4'!AJ52),"",'STB Models Tier 4'!AJ52)</f>
        <v/>
      </c>
      <c r="AM52" s="17" t="str">
        <f>IF(ISBLANK('STB Models Tier 4'!AK52),"",'STB Models Tier 4'!AK52)</f>
        <v/>
      </c>
      <c r="AN52" s="17" t="str">
        <f>IF(ISBLANK('STB Models Tier 4'!AL52),"",'STB Models Tier 4'!AL52)</f>
        <v/>
      </c>
      <c r="AO52" s="17" t="str">
        <f>IF(ISBLANK('STB Models Tier 4'!AM52),"",'STB Models Tier 4'!AM52)</f>
        <v/>
      </c>
      <c r="AP52" s="17" t="str">
        <f>IF(ISBLANK('STB Models Tier 4'!AN52),"",'STB Models Tier 4'!AN52)</f>
        <v/>
      </c>
      <c r="AQ52" s="17" t="str">
        <f>IF(ISBLANK('STB Models Tier 4'!F52),"",IF(ISBLANK('STB Models Tier 4'!G52), 14, 7-(4-$G52)/2))</f>
        <v/>
      </c>
      <c r="AR52" s="17" t="str">
        <f>IF(ISBLANK('STB Models Tier 4'!F52),"",IF(ISBLANK('STB Models Tier 4'!H52),10,(10-H52)))</f>
        <v/>
      </c>
      <c r="AS52" s="17" t="str">
        <f>IF(ISBLANK('STB Models Tier 4'!F52),"",IF(ISBLANK('STB Models Tier 4'!G52),0,7+(4-G52)/2))</f>
        <v/>
      </c>
      <c r="AT52" s="17" t="str">
        <f>IF(ISBLANK('STB Models Tier 4'!F52),"",'STB Models Tier 4'!H52)</f>
        <v/>
      </c>
      <c r="AU52" s="17" t="str">
        <f>IF(ISBLANK('STB Models Tier 4'!F52),"",(IF(OR(AND(NOT(ISBLANK('STB Models Tier 4'!G52)),ISBLANK('STB Models Tier 4'!AL52)),AND(NOT(ISBLANK('STB Models Tier 4'!H52)),ISBLANK('STB Models Tier 4'!AM52)),ISBLANK('STB Models Tier 4'!AK52)),"Incomplete",0.365*('STB Models Tier 4'!AJ52*AQ52+'STB Models Tier 4'!AK52*AR52+'STB Models Tier 4'!AL52*AS52+'STB Models Tier 4'!AM52*AT52))))</f>
        <v/>
      </c>
      <c r="AV52" s="16" t="str">
        <f>IF(ISBLANK('STB Models Tier 4'!F52),"",VLOOKUP(F52,'Tier 4 Allowances'!$A$2:$B$6,2,FALSE)+SUM($I52:$AH52)+AJ52+AK52)</f>
        <v/>
      </c>
      <c r="AW52" s="37" t="str">
        <f>IF(ISBLANK('STB Models Tier 4'!F52),"",AV52+'STB Models Tier 4'!AI52)</f>
        <v/>
      </c>
      <c r="AX52" s="37" t="str">
        <f>IF(ISBLANK('STB Models Tier 4'!AN52),"",IF('STB Models Tier 4'!AN52&gt;'Tier 4 Calculations'!AW52,"No","Yes"))</f>
        <v/>
      </c>
      <c r="AY52" s="51" t="str">
        <f>IF(ISBLANK('STB Models Tier 4'!AS52),"",'STB Models Tier 4'!AS52)</f>
        <v/>
      </c>
    </row>
    <row r="53" spans="1:51" ht="16" x14ac:dyDescent="0.2">
      <c r="A53" s="16" t="str">
        <f>IF(ISBLANK('STB Models Tier 4'!A53),"",'STB Models Tier 4'!A53)</f>
        <v/>
      </c>
      <c r="B53" s="16" t="str">
        <f>IF(ISBLANK('STB Models Tier 4'!B53),"",'STB Models Tier 4'!B53)</f>
        <v/>
      </c>
      <c r="C53" s="16" t="str">
        <f>IF(ISBLANK('STB Models Tier 4'!C53),"",'STB Models Tier 4'!C53)</f>
        <v/>
      </c>
      <c r="D53" s="16" t="str">
        <f>IF(ISBLANK('STB Models Tier 4'!D53),"",'STB Models Tier 4'!D53)</f>
        <v/>
      </c>
      <c r="E53" s="16" t="str">
        <f>IF(ISBLANK('STB Models Tier 4'!E53),"",'STB Models Tier 4'!E53)</f>
        <v/>
      </c>
      <c r="F53" s="16" t="str">
        <f>IF(ISBLANK('STB Models Tier 4'!F53),"",'STB Models Tier 4'!F53)</f>
        <v/>
      </c>
      <c r="G53" s="16" t="str">
        <f>IF(ISBLANK('STB Models Tier 4'!G53),"",'STB Models Tier 4'!G53)</f>
        <v/>
      </c>
      <c r="H53" s="16" t="str">
        <f>IF(ISBLANK('STB Models Tier 4'!H53),"",'STB Models Tier 4'!H53)</f>
        <v/>
      </c>
      <c r="I53" s="16" t="str">
        <f>IF(AND(NOT(ISBLANK('STB Models Tier 4'!I53)),NOT(ISBLANK(VLOOKUP($F53,'Tier 4 Allowances'!$A$2:$AB$6,3,FALSE))),'STB Models Tier 4'!I53&lt;2), 'STB Models Tier 4'!I53*$I$2,"")</f>
        <v/>
      </c>
      <c r="J53" s="16" t="str">
        <f>IF(AND(NOT(ISBLANK('STB Models Tier 4'!J53)),NOT(ISBLANK(VLOOKUP($F53,'Tier 4 Allowances'!$A$2:$AB$6,4,FALSE))),'STB Models Tier 4'!J53&lt;3), 'STB Models Tier 4'!J53*$J$2,"")</f>
        <v/>
      </c>
      <c r="K53" s="16" t="str">
        <f>IF(AND(NOT(ISBLANK('STB Models Tier 4'!K53)),NOT(ISBLANK(VLOOKUP($F53,'Tier 4 Allowances'!$A$2:$AB$6,5,FALSE))),'STB Models Tier 4'!K53&lt;2), 'STB Models Tier 4'!K53*$K$2,"")</f>
        <v/>
      </c>
      <c r="L53" s="16" t="str">
        <f>IF(AND(NOT(ISBLANK('STB Models Tier 4'!L53)),NOT(ISBLANK(VLOOKUP($F53,'Tier 4 Allowances'!$A$2:$AB$6,6,FALSE))),'STB Models Tier 4'!L53&lt;3), 'STB Models Tier 4'!L53*$L$2,"")</f>
        <v/>
      </c>
      <c r="M53" s="16" t="str">
        <f>IF(AND(NOT(ISBLANK('STB Models Tier 4'!M53)),OR(ISBLANK('STB Models Tier 4'!N53),'STB Models Tier 4'!N53=0),NOT(ISBLANK(VLOOKUP($F53,'Tier 4 Allowances'!$A$2:$AB$6,7,FALSE))),'STB Models Tier 4'!M53&lt;2), 'STB Models Tier 4'!M53*$M$2,"")</f>
        <v/>
      </c>
      <c r="N53" s="16" t="str">
        <f>IF(AND(NOT(ISBLANK('STB Models Tier 4'!N53)),NOT(ISBLANK(VLOOKUP($F53,'Tier 4 Allowances'!$A$2:$AB$6,8,FALSE))),'STB Models Tier 4'!N53&lt;2), 'STB Models Tier 4'!N53*$N$2,"")</f>
        <v/>
      </c>
      <c r="O53" s="16" t="str">
        <f>IF(AND(NOT(ISBLANK('STB Models Tier 4'!O53)),NOT(ISBLANK(VLOOKUP($F53,'Tier 4 Allowances'!$A$2:$AB$6,9,FALSE))),'STB Models Tier 4'!O53&lt;7), 'STB Models Tier 4'!O53*$O$2,"")</f>
        <v/>
      </c>
      <c r="P53" s="16" t="str">
        <f>IF(AND(NOT(ISBLANK('STB Models Tier 4'!P53)),OR(ISBLANK('STB Models Tier 4'!S53),'STB Models Tier 4'!S53=0),NOT(ISBLANK(VLOOKUP($F53,'Tier 4 Allowances'!$A$2:$AB$6,10,FALSE))),'STB Models Tier 4'!P53&lt;2), 'STB Models Tier 4'!P53*$P$2,"")</f>
        <v/>
      </c>
      <c r="Q53" s="16" t="str">
        <f>IF(AND(NOT(ISBLANK('STB Models Tier 4'!Q53)),NOT(ISBLANK(VLOOKUP($F53,'Tier 4 Allowances'!$A$2:$AB$6,11,FALSE))),'STB Models Tier 4'!Q53&lt;2), 'STB Models Tier 4'!Q53*$Q$2,"")</f>
        <v/>
      </c>
      <c r="R53" s="16" t="str">
        <f>IF(AND(NOT(ISBLANK('STB Models Tier 4'!R53)),OR(ISBLANK('STB Models Tier 4'!S53),'STB Models Tier 4'!S53=0),NOT(ISBLANK(VLOOKUP($F53,'Tier 4 Allowances'!$A$2:$AB$6,12,FALSE))),'STB Models Tier 4'!R53&lt;2), 'STB Models Tier 4'!R53*$R$2,"")</f>
        <v/>
      </c>
      <c r="S53" s="16" t="str">
        <f>IF(AND(NOT(ISBLANK('STB Models Tier 4'!S53)),NOT(ISBLANK(VLOOKUP($F53,'Tier 4 Allowances'!$A$2:$AB$6,13,FALSE))),'STB Models Tier 4'!S53&lt;2), 'STB Models Tier 4'!S53*$S$2,"")</f>
        <v/>
      </c>
      <c r="T53" s="16" t="str">
        <f>IF(AND(NOT(ISBLANK('STB Models Tier 4'!T53)),NOT(ISBLANK(VLOOKUP($F53,'Tier 4 Allowances'!$A$2:$AB$6,14,FALSE))),'STB Models Tier 4'!T53&lt;2), 'STB Models Tier 4'!T53*$T$2,"")</f>
        <v/>
      </c>
      <c r="U53" s="16" t="str">
        <f>IF(AND(NOT(ISBLANK('STB Models Tier 4'!U53)),NOT(ISBLANK(VLOOKUP($F53,'Tier 4 Allowances'!$A$2:$AB$6,15,FALSE))),'STB Models Tier 4'!U53&lt;3), 'STB Models Tier 4'!U53*$U$2,"")</f>
        <v/>
      </c>
      <c r="V53" s="16" t="str">
        <f>IF(AND(NOT(ISBLANK('STB Models Tier 4'!V53)),NOT(ISBLANK(VLOOKUP($F53,'Tier 4 Allowances'!$A$2:$AB$6,16,FALSE))),'STB Models Tier 4'!V53&lt;2), 'STB Models Tier 4'!V53*$V$2,"")</f>
        <v/>
      </c>
      <c r="W53" s="16" t="str">
        <f>IF(AND(NOT(ISBLANK('STB Models Tier 4'!W53)),NOT(ISBLANK(VLOOKUP($F53,'Tier 4 Allowances'!$A$2:$AB$6,17,FALSE))),'STB Models Tier 4'!W53&lt;6), 'STB Models Tier 4'!W53*$W$2,"")</f>
        <v/>
      </c>
      <c r="X53" s="16" t="str">
        <f>IF(AND(NOT(ISBLANK('STB Models Tier 4'!X53)),NOT(ISBLANK(VLOOKUP($F53,'Tier 4 Allowances'!$A$2:$AB$6,18,FALSE))),'STB Models Tier 4'!X53&lt;3), 'STB Models Tier 4'!X53*$X$2,"")</f>
        <v/>
      </c>
      <c r="Y53" s="16" t="str">
        <f>IF(AND(NOT(ISBLANK('STB Models Tier 4'!Y53)),NOT(ISBLANK(VLOOKUP($F53,'Tier 4 Allowances'!$A$2:$AB$6,19,FALSE))),'STB Models Tier 4'!Y53&lt;3), 'STB Models Tier 4'!Y53*$Y$2,"")</f>
        <v/>
      </c>
      <c r="Z53" s="16" t="str">
        <f>IF(AND(NOT(ISBLANK('STB Models Tier 4'!Z53)),NOT(ISBLANK(VLOOKUP($F53,'Tier 4 Allowances'!$A$2:$AB$6,20,FALSE))),'STB Models Tier 4'!Z53&lt;11), 'STB Models Tier 4'!Z53*$Z$2,"")</f>
        <v/>
      </c>
      <c r="AA53" s="16" t="str">
        <f>IF(AND(NOT(ISBLANK('STB Models Tier 4'!AA53)),NOT(ISBLANK(VLOOKUP($F53,'Tier 4 Allowances'!$A$2:$AB$6,21,FALSE))),'STB Models Tier 4'!AA53&lt;3), 'STB Models Tier 4'!AA53*$AA$2,"")</f>
        <v/>
      </c>
      <c r="AB53" s="16" t="str">
        <f>IF(AND(NOT(ISBLANK('STB Models Tier 4'!AB53)),NOT(ISBLANK(VLOOKUP($F53,'Tier 4 Allowances'!$A$2:$AB$6,22,FALSE))),'STB Models Tier 4'!AB53&lt;3), 'STB Models Tier 4'!AB53*$AB$2,"")</f>
        <v/>
      </c>
      <c r="AC53" s="16" t="str">
        <f>IF(AND(NOT(ISBLANK('STB Models Tier 4'!AC53)),NOT(ISBLANK(VLOOKUP($F53,'Tier 4 Allowances'!$A$2:$AB$6,23,FALSE))),'STB Models Tier 4'!AC53&lt;11), 'STB Models Tier 4'!AC53*$AC$2,"")</f>
        <v/>
      </c>
      <c r="AD53" s="16" t="str">
        <f>IF(AND(NOT(ISBLANK('STB Models Tier 4'!AD53)),NOT(ISBLANK(VLOOKUP($F53,'Tier 4 Allowances'!$A$2:$AB$6,24,FALSE))),'STB Models Tier 4'!AD53&lt;2), 'STB Models Tier 4'!AD53*$AD$2,"")</f>
        <v/>
      </c>
      <c r="AE53" s="16" t="str">
        <f>IF(AND(NOT(ISBLANK('STB Models Tier 4'!AE53)),NOT(ISBLANK(VLOOKUP($F53,'Tier 4 Allowances'!$A$2:$AB$6,25,FALSE))),'STB Models Tier 4'!AE53&lt;2,OR(ISBLANK('STB Models Tier 4'!AD53),'STB Models Tier 4'!AD53=0),OR(ISBLANK('STB Models Tier 4'!$O53),'STB Models Tier 4'!$O53=0)), 'STB Models Tier 4'!AE53*$AE$2,"")</f>
        <v/>
      </c>
      <c r="AF53" s="16" t="str">
        <f>IF(AND(NOT(ISBLANK('STB Models Tier 4'!AF53)),NOT(ISBLANK(VLOOKUP($F53,'Tier 4 Allowances'!$A$2:$AB$6,26,FALSE))),'STB Models Tier 4'!AF53&lt;2), 'STB Models Tier 4'!AF53*$AF$2,"")</f>
        <v/>
      </c>
      <c r="AG53" s="16" t="str">
        <f>IF(AND(NOT(ISBLANK('STB Models Tier 4'!AG53)),NOT(ISBLANK(VLOOKUP($F53,'Tier 4 Allowances'!$A$2:$AB$6,27,FALSE))),'STB Models Tier 4'!AG53&lt;2), 'STB Models Tier 4'!AG53*$AG$2,"")</f>
        <v/>
      </c>
      <c r="AH53" s="16" t="str">
        <f>IF(AND(NOT(ISBLANK('STB Models Tier 4'!AH53)),NOT(ISBLANK(VLOOKUP($F53,'Tier 4 Allowances'!$A$2:$AB$6,28,FALSE))),'STB Models Tier 4'!AH53&lt;2), 'STB Models Tier 4'!AH53*$AH$2,"")</f>
        <v/>
      </c>
      <c r="AI53" s="37" t="str">
        <f>IF(ISBLANK('STB Models Tier 4'!AI53),"",'STB Models Tier 4'!AI53)</f>
        <v/>
      </c>
      <c r="AJ53" s="37">
        <f>IF(AND('STB Models Tier 4'!AS53="Yes",P53=$P$2,NOT(Q53=$Q$2)),-10,0)</f>
        <v>0</v>
      </c>
      <c r="AK53" s="37">
        <f>IF(AND('STB Models Tier 4'!AS53="Yes",AF53=$AF$2),-5,0)</f>
        <v>0</v>
      </c>
      <c r="AL53" s="17" t="str">
        <f>IF(ISBLANK('STB Models Tier 4'!AJ53),"",'STB Models Tier 4'!AJ53)</f>
        <v/>
      </c>
      <c r="AM53" s="17" t="str">
        <f>IF(ISBLANK('STB Models Tier 4'!AK53),"",'STB Models Tier 4'!AK53)</f>
        <v/>
      </c>
      <c r="AN53" s="17" t="str">
        <f>IF(ISBLANK('STB Models Tier 4'!AL53),"",'STB Models Tier 4'!AL53)</f>
        <v/>
      </c>
      <c r="AO53" s="17" t="str">
        <f>IF(ISBLANK('STB Models Tier 4'!AM53),"",'STB Models Tier 4'!AM53)</f>
        <v/>
      </c>
      <c r="AP53" s="17" t="str">
        <f>IF(ISBLANK('STB Models Tier 4'!AN53),"",'STB Models Tier 4'!AN53)</f>
        <v/>
      </c>
      <c r="AQ53" s="17" t="str">
        <f>IF(ISBLANK('STB Models Tier 4'!F53),"",IF(ISBLANK('STB Models Tier 4'!G53), 14, 7-(4-$G53)/2))</f>
        <v/>
      </c>
      <c r="AR53" s="17" t="str">
        <f>IF(ISBLANK('STB Models Tier 4'!F53),"",IF(ISBLANK('STB Models Tier 4'!H53),10,(10-H53)))</f>
        <v/>
      </c>
      <c r="AS53" s="17" t="str">
        <f>IF(ISBLANK('STB Models Tier 4'!F53),"",IF(ISBLANK('STB Models Tier 4'!G53),0,7+(4-G53)/2))</f>
        <v/>
      </c>
      <c r="AT53" s="17" t="str">
        <f>IF(ISBLANK('STB Models Tier 4'!F53),"",'STB Models Tier 4'!H53)</f>
        <v/>
      </c>
      <c r="AU53" s="17" t="str">
        <f>IF(ISBLANK('STB Models Tier 4'!F53),"",(IF(OR(AND(NOT(ISBLANK('STB Models Tier 4'!G53)),ISBLANK('STB Models Tier 4'!AL53)),AND(NOT(ISBLANK('STB Models Tier 4'!H53)),ISBLANK('STB Models Tier 4'!AM53)),ISBLANK('STB Models Tier 4'!AK53)),"Incomplete",0.365*('STB Models Tier 4'!AJ53*AQ53+'STB Models Tier 4'!AK53*AR53+'STB Models Tier 4'!AL53*AS53+'STB Models Tier 4'!AM53*AT53))))</f>
        <v/>
      </c>
      <c r="AV53" s="16" t="str">
        <f>IF(ISBLANK('STB Models Tier 4'!F53),"",VLOOKUP(F53,'Tier 4 Allowances'!$A$2:$B$6,2,FALSE)+SUM($I53:$AH53)+AJ53+AK53)</f>
        <v/>
      </c>
      <c r="AW53" s="37" t="str">
        <f>IF(ISBLANK('STB Models Tier 4'!F53),"",AV53+'STB Models Tier 4'!AI53)</f>
        <v/>
      </c>
      <c r="AX53" s="37" t="str">
        <f>IF(ISBLANK('STB Models Tier 4'!AN53),"",IF('STB Models Tier 4'!AN53&gt;'Tier 4 Calculations'!AW53,"No","Yes"))</f>
        <v/>
      </c>
      <c r="AY53" s="51" t="str">
        <f>IF(ISBLANK('STB Models Tier 4'!AS53),"",'STB Models Tier 4'!AS53)</f>
        <v/>
      </c>
    </row>
    <row r="54" spans="1:51" ht="16" x14ac:dyDescent="0.2">
      <c r="A54" s="16" t="str">
        <f>IF(ISBLANK('STB Models Tier 4'!A54),"",'STB Models Tier 4'!A54)</f>
        <v/>
      </c>
      <c r="B54" s="16" t="str">
        <f>IF(ISBLANK('STB Models Tier 4'!B54),"",'STB Models Tier 4'!B54)</f>
        <v/>
      </c>
      <c r="C54" s="16" t="str">
        <f>IF(ISBLANK('STB Models Tier 4'!C54),"",'STB Models Tier 4'!C54)</f>
        <v/>
      </c>
      <c r="D54" s="16" t="str">
        <f>IF(ISBLANK('STB Models Tier 4'!D54),"",'STB Models Tier 4'!D54)</f>
        <v/>
      </c>
      <c r="E54" s="16" t="str">
        <f>IF(ISBLANK('STB Models Tier 4'!E54),"",'STB Models Tier 4'!E54)</f>
        <v/>
      </c>
      <c r="F54" s="16" t="str">
        <f>IF(ISBLANK('STB Models Tier 4'!F54),"",'STB Models Tier 4'!F54)</f>
        <v/>
      </c>
      <c r="G54" s="16" t="str">
        <f>IF(ISBLANK('STB Models Tier 4'!G54),"",'STB Models Tier 4'!G54)</f>
        <v/>
      </c>
      <c r="H54" s="16" t="str">
        <f>IF(ISBLANK('STB Models Tier 4'!H54),"",'STB Models Tier 4'!H54)</f>
        <v/>
      </c>
      <c r="I54" s="16" t="str">
        <f>IF(AND(NOT(ISBLANK('STB Models Tier 4'!I54)),NOT(ISBLANK(VLOOKUP($F54,'Tier 4 Allowances'!$A$2:$AB$6,3,FALSE))),'STB Models Tier 4'!I54&lt;2), 'STB Models Tier 4'!I54*$I$2,"")</f>
        <v/>
      </c>
      <c r="J54" s="16" t="str">
        <f>IF(AND(NOT(ISBLANK('STB Models Tier 4'!J54)),NOT(ISBLANK(VLOOKUP($F54,'Tier 4 Allowances'!$A$2:$AB$6,4,FALSE))),'STB Models Tier 4'!J54&lt;3), 'STB Models Tier 4'!J54*$J$2,"")</f>
        <v/>
      </c>
      <c r="K54" s="16" t="str">
        <f>IF(AND(NOT(ISBLANK('STB Models Tier 4'!K54)),NOT(ISBLANK(VLOOKUP($F54,'Tier 4 Allowances'!$A$2:$AB$6,5,FALSE))),'STB Models Tier 4'!K54&lt;2), 'STB Models Tier 4'!K54*$K$2,"")</f>
        <v/>
      </c>
      <c r="L54" s="16" t="str">
        <f>IF(AND(NOT(ISBLANK('STB Models Tier 4'!L54)),NOT(ISBLANK(VLOOKUP($F54,'Tier 4 Allowances'!$A$2:$AB$6,6,FALSE))),'STB Models Tier 4'!L54&lt;3), 'STB Models Tier 4'!L54*$L$2,"")</f>
        <v/>
      </c>
      <c r="M54" s="16" t="str">
        <f>IF(AND(NOT(ISBLANK('STB Models Tier 4'!M54)),OR(ISBLANK('STB Models Tier 4'!N54),'STB Models Tier 4'!N54=0),NOT(ISBLANK(VLOOKUP($F54,'Tier 4 Allowances'!$A$2:$AB$6,7,FALSE))),'STB Models Tier 4'!M54&lt;2), 'STB Models Tier 4'!M54*$M$2,"")</f>
        <v/>
      </c>
      <c r="N54" s="16" t="str">
        <f>IF(AND(NOT(ISBLANK('STB Models Tier 4'!N54)),NOT(ISBLANK(VLOOKUP($F54,'Tier 4 Allowances'!$A$2:$AB$6,8,FALSE))),'STB Models Tier 4'!N54&lt;2), 'STB Models Tier 4'!N54*$N$2,"")</f>
        <v/>
      </c>
      <c r="O54" s="16" t="str">
        <f>IF(AND(NOT(ISBLANK('STB Models Tier 4'!O54)),NOT(ISBLANK(VLOOKUP($F54,'Tier 4 Allowances'!$A$2:$AB$6,9,FALSE))),'STB Models Tier 4'!O54&lt;7), 'STB Models Tier 4'!O54*$O$2,"")</f>
        <v/>
      </c>
      <c r="P54" s="16" t="str">
        <f>IF(AND(NOT(ISBLANK('STB Models Tier 4'!P54)),OR(ISBLANK('STB Models Tier 4'!S54),'STB Models Tier 4'!S54=0),NOT(ISBLANK(VLOOKUP($F54,'Tier 4 Allowances'!$A$2:$AB$6,10,FALSE))),'STB Models Tier 4'!P54&lt;2), 'STB Models Tier 4'!P54*$P$2,"")</f>
        <v/>
      </c>
      <c r="Q54" s="16" t="str">
        <f>IF(AND(NOT(ISBLANK('STB Models Tier 4'!Q54)),NOT(ISBLANK(VLOOKUP($F54,'Tier 4 Allowances'!$A$2:$AB$6,11,FALSE))),'STB Models Tier 4'!Q54&lt;2), 'STB Models Tier 4'!Q54*$Q$2,"")</f>
        <v/>
      </c>
      <c r="R54" s="16" t="str">
        <f>IF(AND(NOT(ISBLANK('STB Models Tier 4'!R54)),OR(ISBLANK('STB Models Tier 4'!S54),'STB Models Tier 4'!S54=0),NOT(ISBLANK(VLOOKUP($F54,'Tier 4 Allowances'!$A$2:$AB$6,12,FALSE))),'STB Models Tier 4'!R54&lt;2), 'STB Models Tier 4'!R54*$R$2,"")</f>
        <v/>
      </c>
      <c r="S54" s="16" t="str">
        <f>IF(AND(NOT(ISBLANK('STB Models Tier 4'!S54)),NOT(ISBLANK(VLOOKUP($F54,'Tier 4 Allowances'!$A$2:$AB$6,13,FALSE))),'STB Models Tier 4'!S54&lt;2), 'STB Models Tier 4'!S54*$S$2,"")</f>
        <v/>
      </c>
      <c r="T54" s="16" t="str">
        <f>IF(AND(NOT(ISBLANK('STB Models Tier 4'!T54)),NOT(ISBLANK(VLOOKUP($F54,'Tier 4 Allowances'!$A$2:$AB$6,14,FALSE))),'STB Models Tier 4'!T54&lt;2), 'STB Models Tier 4'!T54*$T$2,"")</f>
        <v/>
      </c>
      <c r="U54" s="16" t="str">
        <f>IF(AND(NOT(ISBLANK('STB Models Tier 4'!U54)),NOT(ISBLANK(VLOOKUP($F54,'Tier 4 Allowances'!$A$2:$AB$6,15,FALSE))),'STB Models Tier 4'!U54&lt;3), 'STB Models Tier 4'!U54*$U$2,"")</f>
        <v/>
      </c>
      <c r="V54" s="16" t="str">
        <f>IF(AND(NOT(ISBLANK('STB Models Tier 4'!V54)),NOT(ISBLANK(VLOOKUP($F54,'Tier 4 Allowances'!$A$2:$AB$6,16,FALSE))),'STB Models Tier 4'!V54&lt;2), 'STB Models Tier 4'!V54*$V$2,"")</f>
        <v/>
      </c>
      <c r="W54" s="16" t="str">
        <f>IF(AND(NOT(ISBLANK('STB Models Tier 4'!W54)),NOT(ISBLANK(VLOOKUP($F54,'Tier 4 Allowances'!$A$2:$AB$6,17,FALSE))),'STB Models Tier 4'!W54&lt;6), 'STB Models Tier 4'!W54*$W$2,"")</f>
        <v/>
      </c>
      <c r="X54" s="16" t="str">
        <f>IF(AND(NOT(ISBLANK('STB Models Tier 4'!X54)),NOT(ISBLANK(VLOOKUP($F54,'Tier 4 Allowances'!$A$2:$AB$6,18,FALSE))),'STB Models Tier 4'!X54&lt;3), 'STB Models Tier 4'!X54*$X$2,"")</f>
        <v/>
      </c>
      <c r="Y54" s="16" t="str">
        <f>IF(AND(NOT(ISBLANK('STB Models Tier 4'!Y54)),NOT(ISBLANK(VLOOKUP($F54,'Tier 4 Allowances'!$A$2:$AB$6,19,FALSE))),'STB Models Tier 4'!Y54&lt;3), 'STB Models Tier 4'!Y54*$Y$2,"")</f>
        <v/>
      </c>
      <c r="Z54" s="16" t="str">
        <f>IF(AND(NOT(ISBLANK('STB Models Tier 4'!Z54)),NOT(ISBLANK(VLOOKUP($F54,'Tier 4 Allowances'!$A$2:$AB$6,20,FALSE))),'STB Models Tier 4'!Z54&lt;11), 'STB Models Tier 4'!Z54*$Z$2,"")</f>
        <v/>
      </c>
      <c r="AA54" s="16" t="str">
        <f>IF(AND(NOT(ISBLANK('STB Models Tier 4'!AA54)),NOT(ISBLANK(VLOOKUP($F54,'Tier 4 Allowances'!$A$2:$AB$6,21,FALSE))),'STB Models Tier 4'!AA54&lt;3), 'STB Models Tier 4'!AA54*$AA$2,"")</f>
        <v/>
      </c>
      <c r="AB54" s="16" t="str">
        <f>IF(AND(NOT(ISBLANK('STB Models Tier 4'!AB54)),NOT(ISBLANK(VLOOKUP($F54,'Tier 4 Allowances'!$A$2:$AB$6,22,FALSE))),'STB Models Tier 4'!AB54&lt;3), 'STB Models Tier 4'!AB54*$AB$2,"")</f>
        <v/>
      </c>
      <c r="AC54" s="16" t="str">
        <f>IF(AND(NOT(ISBLANK('STB Models Tier 4'!AC54)),NOT(ISBLANK(VLOOKUP($F54,'Tier 4 Allowances'!$A$2:$AB$6,23,FALSE))),'STB Models Tier 4'!AC54&lt;11), 'STB Models Tier 4'!AC54*$AC$2,"")</f>
        <v/>
      </c>
      <c r="AD54" s="16" t="str">
        <f>IF(AND(NOT(ISBLANK('STB Models Tier 4'!AD54)),NOT(ISBLANK(VLOOKUP($F54,'Tier 4 Allowances'!$A$2:$AB$6,24,FALSE))),'STB Models Tier 4'!AD54&lt;2), 'STB Models Tier 4'!AD54*$AD$2,"")</f>
        <v/>
      </c>
      <c r="AE54" s="16" t="str">
        <f>IF(AND(NOT(ISBLANK('STB Models Tier 4'!AE54)),NOT(ISBLANK(VLOOKUP($F54,'Tier 4 Allowances'!$A$2:$AB$6,25,FALSE))),'STB Models Tier 4'!AE54&lt;2,OR(ISBLANK('STB Models Tier 4'!AD54),'STB Models Tier 4'!AD54=0),OR(ISBLANK('STB Models Tier 4'!$O54),'STB Models Tier 4'!$O54=0)), 'STB Models Tier 4'!AE54*$AE$2,"")</f>
        <v/>
      </c>
      <c r="AF54" s="16" t="str">
        <f>IF(AND(NOT(ISBLANK('STB Models Tier 4'!AF54)),NOT(ISBLANK(VLOOKUP($F54,'Tier 4 Allowances'!$A$2:$AB$6,26,FALSE))),'STB Models Tier 4'!AF54&lt;2), 'STB Models Tier 4'!AF54*$AF$2,"")</f>
        <v/>
      </c>
      <c r="AG54" s="16" t="str">
        <f>IF(AND(NOT(ISBLANK('STB Models Tier 4'!AG54)),NOT(ISBLANK(VLOOKUP($F54,'Tier 4 Allowances'!$A$2:$AB$6,27,FALSE))),'STB Models Tier 4'!AG54&lt;2), 'STB Models Tier 4'!AG54*$AG$2,"")</f>
        <v/>
      </c>
      <c r="AH54" s="16" t="str">
        <f>IF(AND(NOT(ISBLANK('STB Models Tier 4'!AH54)),NOT(ISBLANK(VLOOKUP($F54,'Tier 4 Allowances'!$A$2:$AB$6,28,FALSE))),'STB Models Tier 4'!AH54&lt;2), 'STB Models Tier 4'!AH54*$AH$2,"")</f>
        <v/>
      </c>
      <c r="AI54" s="37" t="str">
        <f>IF(ISBLANK('STB Models Tier 4'!AI54),"",'STB Models Tier 4'!AI54)</f>
        <v/>
      </c>
      <c r="AJ54" s="37">
        <f>IF(AND('STB Models Tier 4'!AS54="Yes",P54=$P$2,NOT(Q54=$Q$2)),-10,0)</f>
        <v>0</v>
      </c>
      <c r="AK54" s="37">
        <f>IF(AND('STB Models Tier 4'!AS54="Yes",AF54=$AF$2),-5,0)</f>
        <v>0</v>
      </c>
      <c r="AL54" s="17" t="str">
        <f>IF(ISBLANK('STB Models Tier 4'!AJ54),"",'STB Models Tier 4'!AJ54)</f>
        <v/>
      </c>
      <c r="AM54" s="17" t="str">
        <f>IF(ISBLANK('STB Models Tier 4'!AK54),"",'STB Models Tier 4'!AK54)</f>
        <v/>
      </c>
      <c r="AN54" s="17" t="str">
        <f>IF(ISBLANK('STB Models Tier 4'!AL54),"",'STB Models Tier 4'!AL54)</f>
        <v/>
      </c>
      <c r="AO54" s="17" t="str">
        <f>IF(ISBLANK('STB Models Tier 4'!AM54),"",'STB Models Tier 4'!AM54)</f>
        <v/>
      </c>
      <c r="AP54" s="17" t="str">
        <f>IF(ISBLANK('STB Models Tier 4'!AN54),"",'STB Models Tier 4'!AN54)</f>
        <v/>
      </c>
      <c r="AQ54" s="17" t="str">
        <f>IF(ISBLANK('STB Models Tier 4'!F54),"",IF(ISBLANK('STB Models Tier 4'!G54), 14, 7-(4-$G54)/2))</f>
        <v/>
      </c>
      <c r="AR54" s="17" t="str">
        <f>IF(ISBLANK('STB Models Tier 4'!F54),"",IF(ISBLANK('STB Models Tier 4'!H54),10,(10-H54)))</f>
        <v/>
      </c>
      <c r="AS54" s="17" t="str">
        <f>IF(ISBLANK('STB Models Tier 4'!F54),"",IF(ISBLANK('STB Models Tier 4'!G54),0,7+(4-G54)/2))</f>
        <v/>
      </c>
      <c r="AT54" s="17" t="str">
        <f>IF(ISBLANK('STB Models Tier 4'!F54),"",'STB Models Tier 4'!H54)</f>
        <v/>
      </c>
      <c r="AU54" s="17" t="str">
        <f>IF(ISBLANK('STB Models Tier 4'!F54),"",(IF(OR(AND(NOT(ISBLANK('STB Models Tier 4'!G54)),ISBLANK('STB Models Tier 4'!AL54)),AND(NOT(ISBLANK('STB Models Tier 4'!H54)),ISBLANK('STB Models Tier 4'!AM54)),ISBLANK('STB Models Tier 4'!AK54)),"Incomplete",0.365*('STB Models Tier 4'!AJ54*AQ54+'STB Models Tier 4'!AK54*AR54+'STB Models Tier 4'!AL54*AS54+'STB Models Tier 4'!AM54*AT54))))</f>
        <v/>
      </c>
      <c r="AV54" s="16" t="str">
        <f>IF(ISBLANK('STB Models Tier 4'!F54),"",VLOOKUP(F54,'Tier 4 Allowances'!$A$2:$B$6,2,FALSE)+SUM($I54:$AH54)+AJ54+AK54)</f>
        <v/>
      </c>
      <c r="AW54" s="37" t="str">
        <f>IF(ISBLANK('STB Models Tier 4'!F54),"",AV54+'STB Models Tier 4'!AI54)</f>
        <v/>
      </c>
      <c r="AX54" s="37" t="str">
        <f>IF(ISBLANK('STB Models Tier 4'!AN54),"",IF('STB Models Tier 4'!AN54&gt;'Tier 4 Calculations'!AW54,"No","Yes"))</f>
        <v/>
      </c>
      <c r="AY54" s="51" t="str">
        <f>IF(ISBLANK('STB Models Tier 4'!AS54),"",'STB Models Tier 4'!AS54)</f>
        <v/>
      </c>
    </row>
    <row r="55" spans="1:51" ht="16" x14ac:dyDescent="0.2">
      <c r="A55" s="16" t="str">
        <f>IF(ISBLANK('STB Models Tier 4'!A55),"",'STB Models Tier 4'!A55)</f>
        <v/>
      </c>
      <c r="B55" s="16" t="str">
        <f>IF(ISBLANK('STB Models Tier 4'!B55),"",'STB Models Tier 4'!B55)</f>
        <v/>
      </c>
      <c r="C55" s="16" t="str">
        <f>IF(ISBLANK('STB Models Tier 4'!C55),"",'STB Models Tier 4'!C55)</f>
        <v/>
      </c>
      <c r="D55" s="16" t="str">
        <f>IF(ISBLANK('STB Models Tier 4'!D55),"",'STB Models Tier 4'!D55)</f>
        <v/>
      </c>
      <c r="E55" s="16" t="str">
        <f>IF(ISBLANK('STB Models Tier 4'!E55),"",'STB Models Tier 4'!E55)</f>
        <v/>
      </c>
      <c r="F55" s="16" t="str">
        <f>IF(ISBLANK('STB Models Tier 4'!F55),"",'STB Models Tier 4'!F55)</f>
        <v/>
      </c>
      <c r="G55" s="16" t="str">
        <f>IF(ISBLANK('STB Models Tier 4'!G55),"",'STB Models Tier 4'!G55)</f>
        <v/>
      </c>
      <c r="H55" s="16" t="str">
        <f>IF(ISBLANK('STB Models Tier 4'!H55),"",'STB Models Tier 4'!H55)</f>
        <v/>
      </c>
      <c r="I55" s="16" t="str">
        <f>IF(AND(NOT(ISBLANK('STB Models Tier 4'!I55)),NOT(ISBLANK(VLOOKUP($F55,'Tier 4 Allowances'!$A$2:$AB$6,3,FALSE))),'STB Models Tier 4'!I55&lt;2), 'STB Models Tier 4'!I55*$I$2,"")</f>
        <v/>
      </c>
      <c r="J55" s="16" t="str">
        <f>IF(AND(NOT(ISBLANK('STB Models Tier 4'!J55)),NOT(ISBLANK(VLOOKUP($F55,'Tier 4 Allowances'!$A$2:$AB$6,4,FALSE))),'STB Models Tier 4'!J55&lt;3), 'STB Models Tier 4'!J55*$J$2,"")</f>
        <v/>
      </c>
      <c r="K55" s="16" t="str">
        <f>IF(AND(NOT(ISBLANK('STB Models Tier 4'!K55)),NOT(ISBLANK(VLOOKUP($F55,'Tier 4 Allowances'!$A$2:$AB$6,5,FALSE))),'STB Models Tier 4'!K55&lt;2), 'STB Models Tier 4'!K55*$K$2,"")</f>
        <v/>
      </c>
      <c r="L55" s="16" t="str">
        <f>IF(AND(NOT(ISBLANK('STB Models Tier 4'!L55)),NOT(ISBLANK(VLOOKUP($F55,'Tier 4 Allowances'!$A$2:$AB$6,6,FALSE))),'STB Models Tier 4'!L55&lt;3), 'STB Models Tier 4'!L55*$L$2,"")</f>
        <v/>
      </c>
      <c r="M55" s="16" t="str">
        <f>IF(AND(NOT(ISBLANK('STB Models Tier 4'!M55)),OR(ISBLANK('STB Models Tier 4'!N55),'STB Models Tier 4'!N55=0),NOT(ISBLANK(VLOOKUP($F55,'Tier 4 Allowances'!$A$2:$AB$6,7,FALSE))),'STB Models Tier 4'!M55&lt;2), 'STB Models Tier 4'!M55*$M$2,"")</f>
        <v/>
      </c>
      <c r="N55" s="16" t="str">
        <f>IF(AND(NOT(ISBLANK('STB Models Tier 4'!N55)),NOT(ISBLANK(VLOOKUP($F55,'Tier 4 Allowances'!$A$2:$AB$6,8,FALSE))),'STB Models Tier 4'!N55&lt;2), 'STB Models Tier 4'!N55*$N$2,"")</f>
        <v/>
      </c>
      <c r="O55" s="16" t="str">
        <f>IF(AND(NOT(ISBLANK('STB Models Tier 4'!O55)),NOT(ISBLANK(VLOOKUP($F55,'Tier 4 Allowances'!$A$2:$AB$6,9,FALSE))),'STB Models Tier 4'!O55&lt;7), 'STB Models Tier 4'!O55*$O$2,"")</f>
        <v/>
      </c>
      <c r="P55" s="16" t="str">
        <f>IF(AND(NOT(ISBLANK('STB Models Tier 4'!P55)),OR(ISBLANK('STB Models Tier 4'!S55),'STB Models Tier 4'!S55=0),NOT(ISBLANK(VLOOKUP($F55,'Tier 4 Allowances'!$A$2:$AB$6,10,FALSE))),'STB Models Tier 4'!P55&lt;2), 'STB Models Tier 4'!P55*$P$2,"")</f>
        <v/>
      </c>
      <c r="Q55" s="16" t="str">
        <f>IF(AND(NOT(ISBLANK('STB Models Tier 4'!Q55)),NOT(ISBLANK(VLOOKUP($F55,'Tier 4 Allowances'!$A$2:$AB$6,11,FALSE))),'STB Models Tier 4'!Q55&lt;2), 'STB Models Tier 4'!Q55*$Q$2,"")</f>
        <v/>
      </c>
      <c r="R55" s="16" t="str">
        <f>IF(AND(NOT(ISBLANK('STB Models Tier 4'!R55)),OR(ISBLANK('STB Models Tier 4'!S55),'STB Models Tier 4'!S55=0),NOT(ISBLANK(VLOOKUP($F55,'Tier 4 Allowances'!$A$2:$AB$6,12,FALSE))),'STB Models Tier 4'!R55&lt;2), 'STB Models Tier 4'!R55*$R$2,"")</f>
        <v/>
      </c>
      <c r="S55" s="16" t="str">
        <f>IF(AND(NOT(ISBLANK('STB Models Tier 4'!S55)),NOT(ISBLANK(VLOOKUP($F55,'Tier 4 Allowances'!$A$2:$AB$6,13,FALSE))),'STB Models Tier 4'!S55&lt;2), 'STB Models Tier 4'!S55*$S$2,"")</f>
        <v/>
      </c>
      <c r="T55" s="16" t="str">
        <f>IF(AND(NOT(ISBLANK('STB Models Tier 4'!T55)),NOT(ISBLANK(VLOOKUP($F55,'Tier 4 Allowances'!$A$2:$AB$6,14,FALSE))),'STB Models Tier 4'!T55&lt;2), 'STB Models Tier 4'!T55*$T$2,"")</f>
        <v/>
      </c>
      <c r="U55" s="16" t="str">
        <f>IF(AND(NOT(ISBLANK('STB Models Tier 4'!U55)),NOT(ISBLANK(VLOOKUP($F55,'Tier 4 Allowances'!$A$2:$AB$6,15,FALSE))),'STB Models Tier 4'!U55&lt;3), 'STB Models Tier 4'!U55*$U$2,"")</f>
        <v/>
      </c>
      <c r="V55" s="16" t="str">
        <f>IF(AND(NOT(ISBLANK('STB Models Tier 4'!V55)),NOT(ISBLANK(VLOOKUP($F55,'Tier 4 Allowances'!$A$2:$AB$6,16,FALSE))),'STB Models Tier 4'!V55&lt;2), 'STB Models Tier 4'!V55*$V$2,"")</f>
        <v/>
      </c>
      <c r="W55" s="16" t="str">
        <f>IF(AND(NOT(ISBLANK('STB Models Tier 4'!W55)),NOT(ISBLANK(VLOOKUP($F55,'Tier 4 Allowances'!$A$2:$AB$6,17,FALSE))),'STB Models Tier 4'!W55&lt;6), 'STB Models Tier 4'!W55*$W$2,"")</f>
        <v/>
      </c>
      <c r="X55" s="16" t="str">
        <f>IF(AND(NOT(ISBLANK('STB Models Tier 4'!X55)),NOT(ISBLANK(VLOOKUP($F55,'Tier 4 Allowances'!$A$2:$AB$6,18,FALSE))),'STB Models Tier 4'!X55&lt;3), 'STB Models Tier 4'!X55*$X$2,"")</f>
        <v/>
      </c>
      <c r="Y55" s="16" t="str">
        <f>IF(AND(NOT(ISBLANK('STB Models Tier 4'!Y55)),NOT(ISBLANK(VLOOKUP($F55,'Tier 4 Allowances'!$A$2:$AB$6,19,FALSE))),'STB Models Tier 4'!Y55&lt;3), 'STB Models Tier 4'!Y55*$Y$2,"")</f>
        <v/>
      </c>
      <c r="Z55" s="16" t="str">
        <f>IF(AND(NOT(ISBLANK('STB Models Tier 4'!Z55)),NOT(ISBLANK(VLOOKUP($F55,'Tier 4 Allowances'!$A$2:$AB$6,20,FALSE))),'STB Models Tier 4'!Z55&lt;11), 'STB Models Tier 4'!Z55*$Z$2,"")</f>
        <v/>
      </c>
      <c r="AA55" s="16" t="str">
        <f>IF(AND(NOT(ISBLANK('STB Models Tier 4'!AA55)),NOT(ISBLANK(VLOOKUP($F55,'Tier 4 Allowances'!$A$2:$AB$6,21,FALSE))),'STB Models Tier 4'!AA55&lt;3), 'STB Models Tier 4'!AA55*$AA$2,"")</f>
        <v/>
      </c>
      <c r="AB55" s="16" t="str">
        <f>IF(AND(NOT(ISBLANK('STB Models Tier 4'!AB55)),NOT(ISBLANK(VLOOKUP($F55,'Tier 4 Allowances'!$A$2:$AB$6,22,FALSE))),'STB Models Tier 4'!AB55&lt;3), 'STB Models Tier 4'!AB55*$AB$2,"")</f>
        <v/>
      </c>
      <c r="AC55" s="16" t="str">
        <f>IF(AND(NOT(ISBLANK('STB Models Tier 4'!AC55)),NOT(ISBLANK(VLOOKUP($F55,'Tier 4 Allowances'!$A$2:$AB$6,23,FALSE))),'STB Models Tier 4'!AC55&lt;11), 'STB Models Tier 4'!AC55*$AC$2,"")</f>
        <v/>
      </c>
      <c r="AD55" s="16" t="str">
        <f>IF(AND(NOT(ISBLANK('STB Models Tier 4'!AD55)),NOT(ISBLANK(VLOOKUP($F55,'Tier 4 Allowances'!$A$2:$AB$6,24,FALSE))),'STB Models Tier 4'!AD55&lt;2), 'STB Models Tier 4'!AD55*$AD$2,"")</f>
        <v/>
      </c>
      <c r="AE55" s="16" t="str">
        <f>IF(AND(NOT(ISBLANK('STB Models Tier 4'!AE55)),NOT(ISBLANK(VLOOKUP($F55,'Tier 4 Allowances'!$A$2:$AB$6,25,FALSE))),'STB Models Tier 4'!AE55&lt;2,OR(ISBLANK('STB Models Tier 4'!AD55),'STB Models Tier 4'!AD55=0),OR(ISBLANK('STB Models Tier 4'!$O55),'STB Models Tier 4'!$O55=0)), 'STB Models Tier 4'!AE55*$AE$2,"")</f>
        <v/>
      </c>
      <c r="AF55" s="16" t="str">
        <f>IF(AND(NOT(ISBLANK('STB Models Tier 4'!AF55)),NOT(ISBLANK(VLOOKUP($F55,'Tier 4 Allowances'!$A$2:$AB$6,26,FALSE))),'STB Models Tier 4'!AF55&lt;2), 'STB Models Tier 4'!AF55*$AF$2,"")</f>
        <v/>
      </c>
      <c r="AG55" s="16" t="str">
        <f>IF(AND(NOT(ISBLANK('STB Models Tier 4'!AG55)),NOT(ISBLANK(VLOOKUP($F55,'Tier 4 Allowances'!$A$2:$AB$6,27,FALSE))),'STB Models Tier 4'!AG55&lt;2), 'STB Models Tier 4'!AG55*$AG$2,"")</f>
        <v/>
      </c>
      <c r="AH55" s="16" t="str">
        <f>IF(AND(NOT(ISBLANK('STB Models Tier 4'!AH55)),NOT(ISBLANK(VLOOKUP($F55,'Tier 4 Allowances'!$A$2:$AB$6,28,FALSE))),'STB Models Tier 4'!AH55&lt;2), 'STB Models Tier 4'!AH55*$AH$2,"")</f>
        <v/>
      </c>
      <c r="AI55" s="37" t="str">
        <f>IF(ISBLANK('STB Models Tier 4'!AI55),"",'STB Models Tier 4'!AI55)</f>
        <v/>
      </c>
      <c r="AJ55" s="37">
        <f>IF(AND('STB Models Tier 4'!AS55="Yes",P55=$P$2,NOT(Q55=$Q$2)),-10,0)</f>
        <v>0</v>
      </c>
      <c r="AK55" s="37">
        <f>IF(AND('STB Models Tier 4'!AS55="Yes",AF55=$AF$2),-5,0)</f>
        <v>0</v>
      </c>
      <c r="AL55" s="17" t="str">
        <f>IF(ISBLANK('STB Models Tier 4'!AJ55),"",'STB Models Tier 4'!AJ55)</f>
        <v/>
      </c>
      <c r="AM55" s="17" t="str">
        <f>IF(ISBLANK('STB Models Tier 4'!AK55),"",'STB Models Tier 4'!AK55)</f>
        <v/>
      </c>
      <c r="AN55" s="17" t="str">
        <f>IF(ISBLANK('STB Models Tier 4'!AL55),"",'STB Models Tier 4'!AL55)</f>
        <v/>
      </c>
      <c r="AO55" s="17" t="str">
        <f>IF(ISBLANK('STB Models Tier 4'!AM55),"",'STB Models Tier 4'!AM55)</f>
        <v/>
      </c>
      <c r="AP55" s="17" t="str">
        <f>IF(ISBLANK('STB Models Tier 4'!AN55),"",'STB Models Tier 4'!AN55)</f>
        <v/>
      </c>
      <c r="AQ55" s="17" t="str">
        <f>IF(ISBLANK('STB Models Tier 4'!F55),"",IF(ISBLANK('STB Models Tier 4'!G55), 14, 7-(4-$G55)/2))</f>
        <v/>
      </c>
      <c r="AR55" s="17" t="str">
        <f>IF(ISBLANK('STB Models Tier 4'!F55),"",IF(ISBLANK('STB Models Tier 4'!H55),10,(10-H55)))</f>
        <v/>
      </c>
      <c r="AS55" s="17" t="str">
        <f>IF(ISBLANK('STB Models Tier 4'!F55),"",IF(ISBLANK('STB Models Tier 4'!G55),0,7+(4-G55)/2))</f>
        <v/>
      </c>
      <c r="AT55" s="17" t="str">
        <f>IF(ISBLANK('STB Models Tier 4'!F55),"",'STB Models Tier 4'!H55)</f>
        <v/>
      </c>
      <c r="AU55" s="17" t="str">
        <f>IF(ISBLANK('STB Models Tier 4'!F55),"",(IF(OR(AND(NOT(ISBLANK('STB Models Tier 4'!G55)),ISBLANK('STB Models Tier 4'!AL55)),AND(NOT(ISBLANK('STB Models Tier 4'!H55)),ISBLANK('STB Models Tier 4'!AM55)),ISBLANK('STB Models Tier 4'!AK55)),"Incomplete",0.365*('STB Models Tier 4'!AJ55*AQ55+'STB Models Tier 4'!AK55*AR55+'STB Models Tier 4'!AL55*AS55+'STB Models Tier 4'!AM55*AT55))))</f>
        <v/>
      </c>
      <c r="AV55" s="16" t="str">
        <f>IF(ISBLANK('STB Models Tier 4'!F55),"",VLOOKUP(F55,'Tier 4 Allowances'!$A$2:$B$6,2,FALSE)+SUM($I55:$AH55)+AJ55+AK55)</f>
        <v/>
      </c>
      <c r="AW55" s="37" t="str">
        <f>IF(ISBLANK('STB Models Tier 4'!F55),"",AV55+'STB Models Tier 4'!AI55)</f>
        <v/>
      </c>
      <c r="AX55" s="37" t="str">
        <f>IF(ISBLANK('STB Models Tier 4'!AN55),"",IF('STB Models Tier 4'!AN55&gt;'Tier 4 Calculations'!AW55,"No","Yes"))</f>
        <v/>
      </c>
      <c r="AY55" s="51" t="str">
        <f>IF(ISBLANK('STB Models Tier 4'!AS55),"",'STB Models Tier 4'!AS55)</f>
        <v/>
      </c>
    </row>
    <row r="56" spans="1:51" ht="16" x14ac:dyDescent="0.2">
      <c r="A56" s="16" t="str">
        <f>IF(ISBLANK('STB Models Tier 4'!A56),"",'STB Models Tier 4'!A56)</f>
        <v/>
      </c>
      <c r="B56" s="16" t="str">
        <f>IF(ISBLANK('STB Models Tier 4'!B56),"",'STB Models Tier 4'!B56)</f>
        <v/>
      </c>
      <c r="C56" s="16" t="str">
        <f>IF(ISBLANK('STB Models Tier 4'!C56),"",'STB Models Tier 4'!C56)</f>
        <v/>
      </c>
      <c r="D56" s="16" t="str">
        <f>IF(ISBLANK('STB Models Tier 4'!D56),"",'STB Models Tier 4'!D56)</f>
        <v/>
      </c>
      <c r="E56" s="16" t="str">
        <f>IF(ISBLANK('STB Models Tier 4'!E56),"",'STB Models Tier 4'!E56)</f>
        <v/>
      </c>
      <c r="F56" s="16" t="str">
        <f>IF(ISBLANK('STB Models Tier 4'!F56),"",'STB Models Tier 4'!F56)</f>
        <v/>
      </c>
      <c r="G56" s="16" t="str">
        <f>IF(ISBLANK('STB Models Tier 4'!G56),"",'STB Models Tier 4'!G56)</f>
        <v/>
      </c>
      <c r="H56" s="16" t="str">
        <f>IF(ISBLANK('STB Models Tier 4'!H56),"",'STB Models Tier 4'!H56)</f>
        <v/>
      </c>
      <c r="I56" s="16" t="str">
        <f>IF(AND(NOT(ISBLANK('STB Models Tier 4'!I56)),NOT(ISBLANK(VLOOKUP($F56,'Tier 4 Allowances'!$A$2:$AB$6,3,FALSE))),'STB Models Tier 4'!I56&lt;2), 'STB Models Tier 4'!I56*$I$2,"")</f>
        <v/>
      </c>
      <c r="J56" s="16" t="str">
        <f>IF(AND(NOT(ISBLANK('STB Models Tier 4'!J56)),NOT(ISBLANK(VLOOKUP($F56,'Tier 4 Allowances'!$A$2:$AB$6,4,FALSE))),'STB Models Tier 4'!J56&lt;3), 'STB Models Tier 4'!J56*$J$2,"")</f>
        <v/>
      </c>
      <c r="K56" s="16" t="str">
        <f>IF(AND(NOT(ISBLANK('STB Models Tier 4'!K56)),NOT(ISBLANK(VLOOKUP($F56,'Tier 4 Allowances'!$A$2:$AB$6,5,FALSE))),'STB Models Tier 4'!K56&lt;2), 'STB Models Tier 4'!K56*$K$2,"")</f>
        <v/>
      </c>
      <c r="L56" s="16" t="str">
        <f>IF(AND(NOT(ISBLANK('STB Models Tier 4'!L56)),NOT(ISBLANK(VLOOKUP($F56,'Tier 4 Allowances'!$A$2:$AB$6,6,FALSE))),'STB Models Tier 4'!L56&lt;3), 'STB Models Tier 4'!L56*$L$2,"")</f>
        <v/>
      </c>
      <c r="M56" s="16" t="str">
        <f>IF(AND(NOT(ISBLANK('STB Models Tier 4'!M56)),OR(ISBLANK('STB Models Tier 4'!N56),'STB Models Tier 4'!N56=0),NOT(ISBLANK(VLOOKUP($F56,'Tier 4 Allowances'!$A$2:$AB$6,7,FALSE))),'STB Models Tier 4'!M56&lt;2), 'STB Models Tier 4'!M56*$M$2,"")</f>
        <v/>
      </c>
      <c r="N56" s="16" t="str">
        <f>IF(AND(NOT(ISBLANK('STB Models Tier 4'!N56)),NOT(ISBLANK(VLOOKUP($F56,'Tier 4 Allowances'!$A$2:$AB$6,8,FALSE))),'STB Models Tier 4'!N56&lt;2), 'STB Models Tier 4'!N56*$N$2,"")</f>
        <v/>
      </c>
      <c r="O56" s="16" t="str">
        <f>IF(AND(NOT(ISBLANK('STB Models Tier 4'!O56)),NOT(ISBLANK(VLOOKUP($F56,'Tier 4 Allowances'!$A$2:$AB$6,9,FALSE))),'STB Models Tier 4'!O56&lt;7), 'STB Models Tier 4'!O56*$O$2,"")</f>
        <v/>
      </c>
      <c r="P56" s="16" t="str">
        <f>IF(AND(NOT(ISBLANK('STB Models Tier 4'!P56)),OR(ISBLANK('STB Models Tier 4'!S56),'STB Models Tier 4'!S56=0),NOT(ISBLANK(VLOOKUP($F56,'Tier 4 Allowances'!$A$2:$AB$6,10,FALSE))),'STB Models Tier 4'!P56&lt;2), 'STB Models Tier 4'!P56*$P$2,"")</f>
        <v/>
      </c>
      <c r="Q56" s="16" t="str">
        <f>IF(AND(NOT(ISBLANK('STB Models Tier 4'!Q56)),NOT(ISBLANK(VLOOKUP($F56,'Tier 4 Allowances'!$A$2:$AB$6,11,FALSE))),'STB Models Tier 4'!Q56&lt;2), 'STB Models Tier 4'!Q56*$Q$2,"")</f>
        <v/>
      </c>
      <c r="R56" s="16" t="str">
        <f>IF(AND(NOT(ISBLANK('STB Models Tier 4'!R56)),OR(ISBLANK('STB Models Tier 4'!S56),'STB Models Tier 4'!S56=0),NOT(ISBLANK(VLOOKUP($F56,'Tier 4 Allowances'!$A$2:$AB$6,12,FALSE))),'STB Models Tier 4'!R56&lt;2), 'STB Models Tier 4'!R56*$R$2,"")</f>
        <v/>
      </c>
      <c r="S56" s="16" t="str">
        <f>IF(AND(NOT(ISBLANK('STB Models Tier 4'!S56)),NOT(ISBLANK(VLOOKUP($F56,'Tier 4 Allowances'!$A$2:$AB$6,13,FALSE))),'STB Models Tier 4'!S56&lt;2), 'STB Models Tier 4'!S56*$S$2,"")</f>
        <v/>
      </c>
      <c r="T56" s="16" t="str">
        <f>IF(AND(NOT(ISBLANK('STB Models Tier 4'!T56)),NOT(ISBLANK(VLOOKUP($F56,'Tier 4 Allowances'!$A$2:$AB$6,14,FALSE))),'STB Models Tier 4'!T56&lt;2), 'STB Models Tier 4'!T56*$T$2,"")</f>
        <v/>
      </c>
      <c r="U56" s="16" t="str">
        <f>IF(AND(NOT(ISBLANK('STB Models Tier 4'!U56)),NOT(ISBLANK(VLOOKUP($F56,'Tier 4 Allowances'!$A$2:$AB$6,15,FALSE))),'STB Models Tier 4'!U56&lt;3), 'STB Models Tier 4'!U56*$U$2,"")</f>
        <v/>
      </c>
      <c r="V56" s="16" t="str">
        <f>IF(AND(NOT(ISBLANK('STB Models Tier 4'!V56)),NOT(ISBLANK(VLOOKUP($F56,'Tier 4 Allowances'!$A$2:$AB$6,16,FALSE))),'STB Models Tier 4'!V56&lt;2), 'STB Models Tier 4'!V56*$V$2,"")</f>
        <v/>
      </c>
      <c r="W56" s="16" t="str">
        <f>IF(AND(NOT(ISBLANK('STB Models Tier 4'!W56)),NOT(ISBLANK(VLOOKUP($F56,'Tier 4 Allowances'!$A$2:$AB$6,17,FALSE))),'STB Models Tier 4'!W56&lt;6), 'STB Models Tier 4'!W56*$W$2,"")</f>
        <v/>
      </c>
      <c r="X56" s="16" t="str">
        <f>IF(AND(NOT(ISBLANK('STB Models Tier 4'!X56)),NOT(ISBLANK(VLOOKUP($F56,'Tier 4 Allowances'!$A$2:$AB$6,18,FALSE))),'STB Models Tier 4'!X56&lt;3), 'STB Models Tier 4'!X56*$X$2,"")</f>
        <v/>
      </c>
      <c r="Y56" s="16" t="str">
        <f>IF(AND(NOT(ISBLANK('STB Models Tier 4'!Y56)),NOT(ISBLANK(VLOOKUP($F56,'Tier 4 Allowances'!$A$2:$AB$6,19,FALSE))),'STB Models Tier 4'!Y56&lt;3), 'STB Models Tier 4'!Y56*$Y$2,"")</f>
        <v/>
      </c>
      <c r="Z56" s="16" t="str">
        <f>IF(AND(NOT(ISBLANK('STB Models Tier 4'!Z56)),NOT(ISBLANK(VLOOKUP($F56,'Tier 4 Allowances'!$A$2:$AB$6,20,FALSE))),'STB Models Tier 4'!Z56&lt;11), 'STB Models Tier 4'!Z56*$Z$2,"")</f>
        <v/>
      </c>
      <c r="AA56" s="16" t="str">
        <f>IF(AND(NOT(ISBLANK('STB Models Tier 4'!AA56)),NOT(ISBLANK(VLOOKUP($F56,'Tier 4 Allowances'!$A$2:$AB$6,21,FALSE))),'STB Models Tier 4'!AA56&lt;3), 'STB Models Tier 4'!AA56*$AA$2,"")</f>
        <v/>
      </c>
      <c r="AB56" s="16" t="str">
        <f>IF(AND(NOT(ISBLANK('STB Models Tier 4'!AB56)),NOT(ISBLANK(VLOOKUP($F56,'Tier 4 Allowances'!$A$2:$AB$6,22,FALSE))),'STB Models Tier 4'!AB56&lt;3), 'STB Models Tier 4'!AB56*$AB$2,"")</f>
        <v/>
      </c>
      <c r="AC56" s="16" t="str">
        <f>IF(AND(NOT(ISBLANK('STB Models Tier 4'!AC56)),NOT(ISBLANK(VLOOKUP($F56,'Tier 4 Allowances'!$A$2:$AB$6,23,FALSE))),'STB Models Tier 4'!AC56&lt;11), 'STB Models Tier 4'!AC56*$AC$2,"")</f>
        <v/>
      </c>
      <c r="AD56" s="16" t="str">
        <f>IF(AND(NOT(ISBLANK('STB Models Tier 4'!AD56)),NOT(ISBLANK(VLOOKUP($F56,'Tier 4 Allowances'!$A$2:$AB$6,24,FALSE))),'STB Models Tier 4'!AD56&lt;2), 'STB Models Tier 4'!AD56*$AD$2,"")</f>
        <v/>
      </c>
      <c r="AE56" s="16" t="str">
        <f>IF(AND(NOT(ISBLANK('STB Models Tier 4'!AE56)),NOT(ISBLANK(VLOOKUP($F56,'Tier 4 Allowances'!$A$2:$AB$6,25,FALSE))),'STB Models Tier 4'!AE56&lt;2,OR(ISBLANK('STB Models Tier 4'!AD56),'STB Models Tier 4'!AD56=0),OR(ISBLANK('STB Models Tier 4'!$O56),'STB Models Tier 4'!$O56=0)), 'STB Models Tier 4'!AE56*$AE$2,"")</f>
        <v/>
      </c>
      <c r="AF56" s="16" t="str">
        <f>IF(AND(NOT(ISBLANK('STB Models Tier 4'!AF56)),NOT(ISBLANK(VLOOKUP($F56,'Tier 4 Allowances'!$A$2:$AB$6,26,FALSE))),'STB Models Tier 4'!AF56&lt;2), 'STB Models Tier 4'!AF56*$AF$2,"")</f>
        <v/>
      </c>
      <c r="AG56" s="16" t="str">
        <f>IF(AND(NOT(ISBLANK('STB Models Tier 4'!AG56)),NOT(ISBLANK(VLOOKUP($F56,'Tier 4 Allowances'!$A$2:$AB$6,27,FALSE))),'STB Models Tier 4'!AG56&lt;2), 'STB Models Tier 4'!AG56*$AG$2,"")</f>
        <v/>
      </c>
      <c r="AH56" s="16" t="str">
        <f>IF(AND(NOT(ISBLANK('STB Models Tier 4'!AH56)),NOT(ISBLANK(VLOOKUP($F56,'Tier 4 Allowances'!$A$2:$AB$6,28,FALSE))),'STB Models Tier 4'!AH56&lt;2), 'STB Models Tier 4'!AH56*$AH$2,"")</f>
        <v/>
      </c>
      <c r="AI56" s="37" t="str">
        <f>IF(ISBLANK('STB Models Tier 4'!AI56),"",'STB Models Tier 4'!AI56)</f>
        <v/>
      </c>
      <c r="AJ56" s="37">
        <f>IF(AND('STB Models Tier 4'!AS56="Yes",P56=$P$2,NOT(Q56=$Q$2)),-10,0)</f>
        <v>0</v>
      </c>
      <c r="AK56" s="37">
        <f>IF(AND('STB Models Tier 4'!AS56="Yes",AF56=$AF$2),-5,0)</f>
        <v>0</v>
      </c>
      <c r="AL56" s="17" t="str">
        <f>IF(ISBLANK('STB Models Tier 4'!AJ56),"",'STB Models Tier 4'!AJ56)</f>
        <v/>
      </c>
      <c r="AM56" s="17" t="str">
        <f>IF(ISBLANK('STB Models Tier 4'!AK56),"",'STB Models Tier 4'!AK56)</f>
        <v/>
      </c>
      <c r="AN56" s="17" t="str">
        <f>IF(ISBLANK('STB Models Tier 4'!AL56),"",'STB Models Tier 4'!AL56)</f>
        <v/>
      </c>
      <c r="AO56" s="17" t="str">
        <f>IF(ISBLANK('STB Models Tier 4'!AM56),"",'STB Models Tier 4'!AM56)</f>
        <v/>
      </c>
      <c r="AP56" s="17" t="str">
        <f>IF(ISBLANK('STB Models Tier 4'!AN56),"",'STB Models Tier 4'!AN56)</f>
        <v/>
      </c>
      <c r="AQ56" s="17" t="str">
        <f>IF(ISBLANK('STB Models Tier 4'!F56),"",IF(ISBLANK('STB Models Tier 4'!G56), 14, 7-(4-$G56)/2))</f>
        <v/>
      </c>
      <c r="AR56" s="17" t="str">
        <f>IF(ISBLANK('STB Models Tier 4'!F56),"",IF(ISBLANK('STB Models Tier 4'!H56),10,(10-H56)))</f>
        <v/>
      </c>
      <c r="AS56" s="17" t="str">
        <f>IF(ISBLANK('STB Models Tier 4'!F56),"",IF(ISBLANK('STB Models Tier 4'!G56),0,7+(4-G56)/2))</f>
        <v/>
      </c>
      <c r="AT56" s="17" t="str">
        <f>IF(ISBLANK('STB Models Tier 4'!F56),"",'STB Models Tier 4'!H56)</f>
        <v/>
      </c>
      <c r="AU56" s="17" t="str">
        <f>IF(ISBLANK('STB Models Tier 4'!F56),"",(IF(OR(AND(NOT(ISBLANK('STB Models Tier 4'!G56)),ISBLANK('STB Models Tier 4'!AL56)),AND(NOT(ISBLANK('STB Models Tier 4'!H56)),ISBLANK('STB Models Tier 4'!AM56)),ISBLANK('STB Models Tier 4'!AK56)),"Incomplete",0.365*('STB Models Tier 4'!AJ56*AQ56+'STB Models Tier 4'!AK56*AR56+'STB Models Tier 4'!AL56*AS56+'STB Models Tier 4'!AM56*AT56))))</f>
        <v/>
      </c>
      <c r="AV56" s="16" t="str">
        <f>IF(ISBLANK('STB Models Tier 4'!F56),"",VLOOKUP(F56,'Tier 4 Allowances'!$A$2:$B$6,2,FALSE)+SUM($I56:$AH56)+AJ56+AK56)</f>
        <v/>
      </c>
      <c r="AW56" s="37" t="str">
        <f>IF(ISBLANK('STB Models Tier 4'!F56),"",AV56+'STB Models Tier 4'!AI56)</f>
        <v/>
      </c>
      <c r="AX56" s="37" t="str">
        <f>IF(ISBLANK('STB Models Tier 4'!AN56),"",IF('STB Models Tier 4'!AN56&gt;'Tier 4 Calculations'!AW56,"No","Yes"))</f>
        <v/>
      </c>
      <c r="AY56" s="51" t="str">
        <f>IF(ISBLANK('STB Models Tier 4'!AS56),"",'STB Models Tier 4'!AS56)</f>
        <v/>
      </c>
    </row>
    <row r="57" spans="1:51" ht="16" x14ac:dyDescent="0.2">
      <c r="A57" s="16" t="str">
        <f>IF(ISBLANK('STB Models Tier 4'!A57),"",'STB Models Tier 4'!A57)</f>
        <v/>
      </c>
      <c r="B57" s="16" t="str">
        <f>IF(ISBLANK('STB Models Tier 4'!B57),"",'STB Models Tier 4'!B57)</f>
        <v/>
      </c>
      <c r="C57" s="16" t="str">
        <f>IF(ISBLANK('STB Models Tier 4'!C57),"",'STB Models Tier 4'!C57)</f>
        <v/>
      </c>
      <c r="D57" s="16" t="str">
        <f>IF(ISBLANK('STB Models Tier 4'!D57),"",'STB Models Tier 4'!D57)</f>
        <v/>
      </c>
      <c r="E57" s="16" t="str">
        <f>IF(ISBLANK('STB Models Tier 4'!E57),"",'STB Models Tier 4'!E57)</f>
        <v/>
      </c>
      <c r="F57" s="16" t="str">
        <f>IF(ISBLANK('STB Models Tier 4'!F57),"",'STB Models Tier 4'!F57)</f>
        <v/>
      </c>
      <c r="G57" s="16" t="str">
        <f>IF(ISBLANK('STB Models Tier 4'!G57),"",'STB Models Tier 4'!G57)</f>
        <v/>
      </c>
      <c r="H57" s="16" t="str">
        <f>IF(ISBLANK('STB Models Tier 4'!H57),"",'STB Models Tier 4'!H57)</f>
        <v/>
      </c>
      <c r="I57" s="16" t="str">
        <f>IF(AND(NOT(ISBLANK('STB Models Tier 4'!I57)),NOT(ISBLANK(VLOOKUP($F57,'Tier 4 Allowances'!$A$2:$AB$6,3,FALSE))),'STB Models Tier 4'!I57&lt;2), 'STB Models Tier 4'!I57*$I$2,"")</f>
        <v/>
      </c>
      <c r="J57" s="16" t="str">
        <f>IF(AND(NOT(ISBLANK('STB Models Tier 4'!J57)),NOT(ISBLANK(VLOOKUP($F57,'Tier 4 Allowances'!$A$2:$AB$6,4,FALSE))),'STB Models Tier 4'!J57&lt;3), 'STB Models Tier 4'!J57*$J$2,"")</f>
        <v/>
      </c>
      <c r="K57" s="16" t="str">
        <f>IF(AND(NOT(ISBLANK('STB Models Tier 4'!K57)),NOT(ISBLANK(VLOOKUP($F57,'Tier 4 Allowances'!$A$2:$AB$6,5,FALSE))),'STB Models Tier 4'!K57&lt;2), 'STB Models Tier 4'!K57*$K$2,"")</f>
        <v/>
      </c>
      <c r="L57" s="16" t="str">
        <f>IF(AND(NOT(ISBLANK('STB Models Tier 4'!L57)),NOT(ISBLANK(VLOOKUP($F57,'Tier 4 Allowances'!$A$2:$AB$6,6,FALSE))),'STB Models Tier 4'!L57&lt;3), 'STB Models Tier 4'!L57*$L$2,"")</f>
        <v/>
      </c>
      <c r="M57" s="16" t="str">
        <f>IF(AND(NOT(ISBLANK('STB Models Tier 4'!M57)),OR(ISBLANK('STB Models Tier 4'!N57),'STB Models Tier 4'!N57=0),NOT(ISBLANK(VLOOKUP($F57,'Tier 4 Allowances'!$A$2:$AB$6,7,FALSE))),'STB Models Tier 4'!M57&lt;2), 'STB Models Tier 4'!M57*$M$2,"")</f>
        <v/>
      </c>
      <c r="N57" s="16" t="str">
        <f>IF(AND(NOT(ISBLANK('STB Models Tier 4'!N57)),NOT(ISBLANK(VLOOKUP($F57,'Tier 4 Allowances'!$A$2:$AB$6,8,FALSE))),'STB Models Tier 4'!N57&lt;2), 'STB Models Tier 4'!N57*$N$2,"")</f>
        <v/>
      </c>
      <c r="O57" s="16" t="str">
        <f>IF(AND(NOT(ISBLANK('STB Models Tier 4'!O57)),NOT(ISBLANK(VLOOKUP($F57,'Tier 4 Allowances'!$A$2:$AB$6,9,FALSE))),'STB Models Tier 4'!O57&lt;7), 'STB Models Tier 4'!O57*$O$2,"")</f>
        <v/>
      </c>
      <c r="P57" s="16" t="str">
        <f>IF(AND(NOT(ISBLANK('STB Models Tier 4'!P57)),OR(ISBLANK('STB Models Tier 4'!S57),'STB Models Tier 4'!S57=0),NOT(ISBLANK(VLOOKUP($F57,'Tier 4 Allowances'!$A$2:$AB$6,10,FALSE))),'STB Models Tier 4'!P57&lt;2), 'STB Models Tier 4'!P57*$P$2,"")</f>
        <v/>
      </c>
      <c r="Q57" s="16" t="str">
        <f>IF(AND(NOT(ISBLANK('STB Models Tier 4'!Q57)),NOT(ISBLANK(VLOOKUP($F57,'Tier 4 Allowances'!$A$2:$AB$6,11,FALSE))),'STB Models Tier 4'!Q57&lt;2), 'STB Models Tier 4'!Q57*$Q$2,"")</f>
        <v/>
      </c>
      <c r="R57" s="16" t="str">
        <f>IF(AND(NOT(ISBLANK('STB Models Tier 4'!R57)),OR(ISBLANK('STB Models Tier 4'!S57),'STB Models Tier 4'!S57=0),NOT(ISBLANK(VLOOKUP($F57,'Tier 4 Allowances'!$A$2:$AB$6,12,FALSE))),'STB Models Tier 4'!R57&lt;2), 'STB Models Tier 4'!R57*$R$2,"")</f>
        <v/>
      </c>
      <c r="S57" s="16" t="str">
        <f>IF(AND(NOT(ISBLANK('STB Models Tier 4'!S57)),NOT(ISBLANK(VLOOKUP($F57,'Tier 4 Allowances'!$A$2:$AB$6,13,FALSE))),'STB Models Tier 4'!S57&lt;2), 'STB Models Tier 4'!S57*$S$2,"")</f>
        <v/>
      </c>
      <c r="T57" s="16" t="str">
        <f>IF(AND(NOT(ISBLANK('STB Models Tier 4'!T57)),NOT(ISBLANK(VLOOKUP($F57,'Tier 4 Allowances'!$A$2:$AB$6,14,FALSE))),'STB Models Tier 4'!T57&lt;2), 'STB Models Tier 4'!T57*$T$2,"")</f>
        <v/>
      </c>
      <c r="U57" s="16" t="str">
        <f>IF(AND(NOT(ISBLANK('STB Models Tier 4'!U57)),NOT(ISBLANK(VLOOKUP($F57,'Tier 4 Allowances'!$A$2:$AB$6,15,FALSE))),'STB Models Tier 4'!U57&lt;3), 'STB Models Tier 4'!U57*$U$2,"")</f>
        <v/>
      </c>
      <c r="V57" s="16" t="str">
        <f>IF(AND(NOT(ISBLANK('STB Models Tier 4'!V57)),NOT(ISBLANK(VLOOKUP($F57,'Tier 4 Allowances'!$A$2:$AB$6,16,FALSE))),'STB Models Tier 4'!V57&lt;2), 'STB Models Tier 4'!V57*$V$2,"")</f>
        <v/>
      </c>
      <c r="W57" s="16" t="str">
        <f>IF(AND(NOT(ISBLANK('STB Models Tier 4'!W57)),NOT(ISBLANK(VLOOKUP($F57,'Tier 4 Allowances'!$A$2:$AB$6,17,FALSE))),'STB Models Tier 4'!W57&lt;6), 'STB Models Tier 4'!W57*$W$2,"")</f>
        <v/>
      </c>
      <c r="X57" s="16" t="str">
        <f>IF(AND(NOT(ISBLANK('STB Models Tier 4'!X57)),NOT(ISBLANK(VLOOKUP($F57,'Tier 4 Allowances'!$A$2:$AB$6,18,FALSE))),'STB Models Tier 4'!X57&lt;3), 'STB Models Tier 4'!X57*$X$2,"")</f>
        <v/>
      </c>
      <c r="Y57" s="16" t="str">
        <f>IF(AND(NOT(ISBLANK('STB Models Tier 4'!Y57)),NOT(ISBLANK(VLOOKUP($F57,'Tier 4 Allowances'!$A$2:$AB$6,19,FALSE))),'STB Models Tier 4'!Y57&lt;3), 'STB Models Tier 4'!Y57*$Y$2,"")</f>
        <v/>
      </c>
      <c r="Z57" s="16" t="str">
        <f>IF(AND(NOT(ISBLANK('STB Models Tier 4'!Z57)),NOT(ISBLANK(VLOOKUP($F57,'Tier 4 Allowances'!$A$2:$AB$6,20,FALSE))),'STB Models Tier 4'!Z57&lt;11), 'STB Models Tier 4'!Z57*$Z$2,"")</f>
        <v/>
      </c>
      <c r="AA57" s="16" t="str">
        <f>IF(AND(NOT(ISBLANK('STB Models Tier 4'!AA57)),NOT(ISBLANK(VLOOKUP($F57,'Tier 4 Allowances'!$A$2:$AB$6,21,FALSE))),'STB Models Tier 4'!AA57&lt;3), 'STB Models Tier 4'!AA57*$AA$2,"")</f>
        <v/>
      </c>
      <c r="AB57" s="16" t="str">
        <f>IF(AND(NOT(ISBLANK('STB Models Tier 4'!AB57)),NOT(ISBLANK(VLOOKUP($F57,'Tier 4 Allowances'!$A$2:$AB$6,22,FALSE))),'STB Models Tier 4'!AB57&lt;3), 'STB Models Tier 4'!AB57*$AB$2,"")</f>
        <v/>
      </c>
      <c r="AC57" s="16" t="str">
        <f>IF(AND(NOT(ISBLANK('STB Models Tier 4'!AC57)),NOT(ISBLANK(VLOOKUP($F57,'Tier 4 Allowances'!$A$2:$AB$6,23,FALSE))),'STB Models Tier 4'!AC57&lt;11), 'STB Models Tier 4'!AC57*$AC$2,"")</f>
        <v/>
      </c>
      <c r="AD57" s="16" t="str">
        <f>IF(AND(NOT(ISBLANK('STB Models Tier 4'!AD57)),NOT(ISBLANK(VLOOKUP($F57,'Tier 4 Allowances'!$A$2:$AB$6,24,FALSE))),'STB Models Tier 4'!AD57&lt;2), 'STB Models Tier 4'!AD57*$AD$2,"")</f>
        <v/>
      </c>
      <c r="AE57" s="16" t="str">
        <f>IF(AND(NOT(ISBLANK('STB Models Tier 4'!AE57)),NOT(ISBLANK(VLOOKUP($F57,'Tier 4 Allowances'!$A$2:$AB$6,25,FALSE))),'STB Models Tier 4'!AE57&lt;2,OR(ISBLANK('STB Models Tier 4'!AD57),'STB Models Tier 4'!AD57=0),OR(ISBLANK('STB Models Tier 4'!$O57),'STB Models Tier 4'!$O57=0)), 'STB Models Tier 4'!AE57*$AE$2,"")</f>
        <v/>
      </c>
      <c r="AF57" s="16" t="str">
        <f>IF(AND(NOT(ISBLANK('STB Models Tier 4'!AF57)),NOT(ISBLANK(VLOOKUP($F57,'Tier 4 Allowances'!$A$2:$AB$6,26,FALSE))),'STB Models Tier 4'!AF57&lt;2), 'STB Models Tier 4'!AF57*$AF$2,"")</f>
        <v/>
      </c>
      <c r="AG57" s="16" t="str">
        <f>IF(AND(NOT(ISBLANK('STB Models Tier 4'!AG57)),NOT(ISBLANK(VLOOKUP($F57,'Tier 4 Allowances'!$A$2:$AB$6,27,FALSE))),'STB Models Tier 4'!AG57&lt;2), 'STB Models Tier 4'!AG57*$AG$2,"")</f>
        <v/>
      </c>
      <c r="AH57" s="16" t="str">
        <f>IF(AND(NOT(ISBLANK('STB Models Tier 4'!AH57)),NOT(ISBLANK(VLOOKUP($F57,'Tier 4 Allowances'!$A$2:$AB$6,28,FALSE))),'STB Models Tier 4'!AH57&lt;2), 'STB Models Tier 4'!AH57*$AH$2,"")</f>
        <v/>
      </c>
      <c r="AI57" s="37" t="str">
        <f>IF(ISBLANK('STB Models Tier 4'!AI57),"",'STB Models Tier 4'!AI57)</f>
        <v/>
      </c>
      <c r="AJ57" s="37">
        <f>IF(AND('STB Models Tier 4'!AS57="Yes",P57=$P$2,NOT(Q57=$Q$2)),-10,0)</f>
        <v>0</v>
      </c>
      <c r="AK57" s="37">
        <f>IF(AND('STB Models Tier 4'!AS57="Yes",AF57=$AF$2),-5,0)</f>
        <v>0</v>
      </c>
      <c r="AL57" s="17" t="str">
        <f>IF(ISBLANK('STB Models Tier 4'!AJ57),"",'STB Models Tier 4'!AJ57)</f>
        <v/>
      </c>
      <c r="AM57" s="17" t="str">
        <f>IF(ISBLANK('STB Models Tier 4'!AK57),"",'STB Models Tier 4'!AK57)</f>
        <v/>
      </c>
      <c r="AN57" s="17" t="str">
        <f>IF(ISBLANK('STB Models Tier 4'!AL57),"",'STB Models Tier 4'!AL57)</f>
        <v/>
      </c>
      <c r="AO57" s="17" t="str">
        <f>IF(ISBLANK('STB Models Tier 4'!AM57),"",'STB Models Tier 4'!AM57)</f>
        <v/>
      </c>
      <c r="AP57" s="17" t="str">
        <f>IF(ISBLANK('STB Models Tier 4'!AN57),"",'STB Models Tier 4'!AN57)</f>
        <v/>
      </c>
      <c r="AQ57" s="17" t="str">
        <f>IF(ISBLANK('STB Models Tier 4'!F57),"",IF(ISBLANK('STB Models Tier 4'!G57), 14, 7-(4-$G57)/2))</f>
        <v/>
      </c>
      <c r="AR57" s="17" t="str">
        <f>IF(ISBLANK('STB Models Tier 4'!F57),"",IF(ISBLANK('STB Models Tier 4'!H57),10,(10-H57)))</f>
        <v/>
      </c>
      <c r="AS57" s="17" t="str">
        <f>IF(ISBLANK('STB Models Tier 4'!F57),"",IF(ISBLANK('STB Models Tier 4'!G57),0,7+(4-G57)/2))</f>
        <v/>
      </c>
      <c r="AT57" s="17" t="str">
        <f>IF(ISBLANK('STB Models Tier 4'!F57),"",'STB Models Tier 4'!H57)</f>
        <v/>
      </c>
      <c r="AU57" s="17" t="str">
        <f>IF(ISBLANK('STB Models Tier 4'!F57),"",(IF(OR(AND(NOT(ISBLANK('STB Models Tier 4'!G57)),ISBLANK('STB Models Tier 4'!AL57)),AND(NOT(ISBLANK('STB Models Tier 4'!H57)),ISBLANK('STB Models Tier 4'!AM57)),ISBLANK('STB Models Tier 4'!AK57)),"Incomplete",0.365*('STB Models Tier 4'!AJ57*AQ57+'STB Models Tier 4'!AK57*AR57+'STB Models Tier 4'!AL57*AS57+'STB Models Tier 4'!AM57*AT57))))</f>
        <v/>
      </c>
      <c r="AV57" s="16" t="str">
        <f>IF(ISBLANK('STB Models Tier 4'!F57),"",VLOOKUP(F57,'Tier 4 Allowances'!$A$2:$B$6,2,FALSE)+SUM($I57:$AH57)+AJ57+AK57)</f>
        <v/>
      </c>
      <c r="AW57" s="37" t="str">
        <f>IF(ISBLANK('STB Models Tier 4'!F57),"",AV57+'STB Models Tier 4'!AI57)</f>
        <v/>
      </c>
      <c r="AX57" s="37" t="str">
        <f>IF(ISBLANK('STB Models Tier 4'!AN57),"",IF('STB Models Tier 4'!AN57&gt;'Tier 4 Calculations'!AW57,"No","Yes"))</f>
        <v/>
      </c>
      <c r="AY57" s="51" t="str">
        <f>IF(ISBLANK('STB Models Tier 4'!AS57),"",'STB Models Tier 4'!AS57)</f>
        <v/>
      </c>
    </row>
    <row r="58" spans="1:51" ht="16" x14ac:dyDescent="0.2">
      <c r="A58" s="16" t="str">
        <f>IF(ISBLANK('STB Models Tier 4'!A58),"",'STB Models Tier 4'!A58)</f>
        <v/>
      </c>
      <c r="B58" s="16" t="str">
        <f>IF(ISBLANK('STB Models Tier 4'!B58),"",'STB Models Tier 4'!B58)</f>
        <v/>
      </c>
      <c r="C58" s="16" t="str">
        <f>IF(ISBLANK('STB Models Tier 4'!C58),"",'STB Models Tier 4'!C58)</f>
        <v/>
      </c>
      <c r="D58" s="16" t="str">
        <f>IF(ISBLANK('STB Models Tier 4'!D58),"",'STB Models Tier 4'!D58)</f>
        <v/>
      </c>
      <c r="E58" s="16" t="str">
        <f>IF(ISBLANK('STB Models Tier 4'!E58),"",'STB Models Tier 4'!E58)</f>
        <v/>
      </c>
      <c r="F58" s="16" t="str">
        <f>IF(ISBLANK('STB Models Tier 4'!F58),"",'STB Models Tier 4'!F58)</f>
        <v/>
      </c>
      <c r="G58" s="16" t="str">
        <f>IF(ISBLANK('STB Models Tier 4'!G58),"",'STB Models Tier 4'!G58)</f>
        <v/>
      </c>
      <c r="H58" s="16" t="str">
        <f>IF(ISBLANK('STB Models Tier 4'!H58),"",'STB Models Tier 4'!H58)</f>
        <v/>
      </c>
      <c r="I58" s="16" t="str">
        <f>IF(AND(NOT(ISBLANK('STB Models Tier 4'!I58)),NOT(ISBLANK(VLOOKUP($F58,'Tier 4 Allowances'!$A$2:$AB$6,3,FALSE))),'STB Models Tier 4'!I58&lt;2), 'STB Models Tier 4'!I58*$I$2,"")</f>
        <v/>
      </c>
      <c r="J58" s="16" t="str">
        <f>IF(AND(NOT(ISBLANK('STB Models Tier 4'!J58)),NOT(ISBLANK(VLOOKUP($F58,'Tier 4 Allowances'!$A$2:$AB$6,4,FALSE))),'STB Models Tier 4'!J58&lt;3), 'STB Models Tier 4'!J58*$J$2,"")</f>
        <v/>
      </c>
      <c r="K58" s="16" t="str">
        <f>IF(AND(NOT(ISBLANK('STB Models Tier 4'!K58)),NOT(ISBLANK(VLOOKUP($F58,'Tier 4 Allowances'!$A$2:$AB$6,5,FALSE))),'STB Models Tier 4'!K58&lt;2), 'STB Models Tier 4'!K58*$K$2,"")</f>
        <v/>
      </c>
      <c r="L58" s="16" t="str">
        <f>IF(AND(NOT(ISBLANK('STB Models Tier 4'!L58)),NOT(ISBLANK(VLOOKUP($F58,'Tier 4 Allowances'!$A$2:$AB$6,6,FALSE))),'STB Models Tier 4'!L58&lt;3), 'STB Models Tier 4'!L58*$L$2,"")</f>
        <v/>
      </c>
      <c r="M58" s="16" t="str">
        <f>IF(AND(NOT(ISBLANK('STB Models Tier 4'!M58)),OR(ISBLANK('STB Models Tier 4'!N58),'STB Models Tier 4'!N58=0),NOT(ISBLANK(VLOOKUP($F58,'Tier 4 Allowances'!$A$2:$AB$6,7,FALSE))),'STB Models Tier 4'!M58&lt;2), 'STB Models Tier 4'!M58*$M$2,"")</f>
        <v/>
      </c>
      <c r="N58" s="16" t="str">
        <f>IF(AND(NOT(ISBLANK('STB Models Tier 4'!N58)),NOT(ISBLANK(VLOOKUP($F58,'Tier 4 Allowances'!$A$2:$AB$6,8,FALSE))),'STB Models Tier 4'!N58&lt;2), 'STB Models Tier 4'!N58*$N$2,"")</f>
        <v/>
      </c>
      <c r="O58" s="16" t="str">
        <f>IF(AND(NOT(ISBLANK('STB Models Tier 4'!O58)),NOT(ISBLANK(VLOOKUP($F58,'Tier 4 Allowances'!$A$2:$AB$6,9,FALSE))),'STB Models Tier 4'!O58&lt;7), 'STB Models Tier 4'!O58*$O$2,"")</f>
        <v/>
      </c>
      <c r="P58" s="16" t="str">
        <f>IF(AND(NOT(ISBLANK('STB Models Tier 4'!P58)),OR(ISBLANK('STB Models Tier 4'!S58),'STB Models Tier 4'!S58=0),NOT(ISBLANK(VLOOKUP($F58,'Tier 4 Allowances'!$A$2:$AB$6,10,FALSE))),'STB Models Tier 4'!P58&lt;2), 'STB Models Tier 4'!P58*$P$2,"")</f>
        <v/>
      </c>
      <c r="Q58" s="16" t="str">
        <f>IF(AND(NOT(ISBLANK('STB Models Tier 4'!Q58)),NOT(ISBLANK(VLOOKUP($F58,'Tier 4 Allowances'!$A$2:$AB$6,11,FALSE))),'STB Models Tier 4'!Q58&lt;2), 'STB Models Tier 4'!Q58*$Q$2,"")</f>
        <v/>
      </c>
      <c r="R58" s="16" t="str">
        <f>IF(AND(NOT(ISBLANK('STB Models Tier 4'!R58)),OR(ISBLANK('STB Models Tier 4'!S58),'STB Models Tier 4'!S58=0),NOT(ISBLANK(VLOOKUP($F58,'Tier 4 Allowances'!$A$2:$AB$6,12,FALSE))),'STB Models Tier 4'!R58&lt;2), 'STB Models Tier 4'!R58*$R$2,"")</f>
        <v/>
      </c>
      <c r="S58" s="16" t="str">
        <f>IF(AND(NOT(ISBLANK('STB Models Tier 4'!S58)),NOT(ISBLANK(VLOOKUP($F58,'Tier 4 Allowances'!$A$2:$AB$6,13,FALSE))),'STB Models Tier 4'!S58&lt;2), 'STB Models Tier 4'!S58*$S$2,"")</f>
        <v/>
      </c>
      <c r="T58" s="16" t="str">
        <f>IF(AND(NOT(ISBLANK('STB Models Tier 4'!T58)),NOT(ISBLANK(VLOOKUP($F58,'Tier 4 Allowances'!$A$2:$AB$6,14,FALSE))),'STB Models Tier 4'!T58&lt;2), 'STB Models Tier 4'!T58*$T$2,"")</f>
        <v/>
      </c>
      <c r="U58" s="16" t="str">
        <f>IF(AND(NOT(ISBLANK('STB Models Tier 4'!U58)),NOT(ISBLANK(VLOOKUP($F58,'Tier 4 Allowances'!$A$2:$AB$6,15,FALSE))),'STB Models Tier 4'!U58&lt;3), 'STB Models Tier 4'!U58*$U$2,"")</f>
        <v/>
      </c>
      <c r="V58" s="16" t="str">
        <f>IF(AND(NOT(ISBLANK('STB Models Tier 4'!V58)),NOT(ISBLANK(VLOOKUP($F58,'Tier 4 Allowances'!$A$2:$AB$6,16,FALSE))),'STB Models Tier 4'!V58&lt;2), 'STB Models Tier 4'!V58*$V$2,"")</f>
        <v/>
      </c>
      <c r="W58" s="16" t="str">
        <f>IF(AND(NOT(ISBLANK('STB Models Tier 4'!W58)),NOT(ISBLANK(VLOOKUP($F58,'Tier 4 Allowances'!$A$2:$AB$6,17,FALSE))),'STB Models Tier 4'!W58&lt;6), 'STB Models Tier 4'!W58*$W$2,"")</f>
        <v/>
      </c>
      <c r="X58" s="16" t="str">
        <f>IF(AND(NOT(ISBLANK('STB Models Tier 4'!X58)),NOT(ISBLANK(VLOOKUP($F58,'Tier 4 Allowances'!$A$2:$AB$6,18,FALSE))),'STB Models Tier 4'!X58&lt;3), 'STB Models Tier 4'!X58*$X$2,"")</f>
        <v/>
      </c>
      <c r="Y58" s="16" t="str">
        <f>IF(AND(NOT(ISBLANK('STB Models Tier 4'!Y58)),NOT(ISBLANK(VLOOKUP($F58,'Tier 4 Allowances'!$A$2:$AB$6,19,FALSE))),'STB Models Tier 4'!Y58&lt;3), 'STB Models Tier 4'!Y58*$Y$2,"")</f>
        <v/>
      </c>
      <c r="Z58" s="16" t="str">
        <f>IF(AND(NOT(ISBLANK('STB Models Tier 4'!Z58)),NOT(ISBLANK(VLOOKUP($F58,'Tier 4 Allowances'!$A$2:$AB$6,20,FALSE))),'STB Models Tier 4'!Z58&lt;11), 'STB Models Tier 4'!Z58*$Z$2,"")</f>
        <v/>
      </c>
      <c r="AA58" s="16" t="str">
        <f>IF(AND(NOT(ISBLANK('STB Models Tier 4'!AA58)),NOT(ISBLANK(VLOOKUP($F58,'Tier 4 Allowances'!$A$2:$AB$6,21,FALSE))),'STB Models Tier 4'!AA58&lt;3), 'STB Models Tier 4'!AA58*$AA$2,"")</f>
        <v/>
      </c>
      <c r="AB58" s="16" t="str">
        <f>IF(AND(NOT(ISBLANK('STB Models Tier 4'!AB58)),NOT(ISBLANK(VLOOKUP($F58,'Tier 4 Allowances'!$A$2:$AB$6,22,FALSE))),'STB Models Tier 4'!AB58&lt;3), 'STB Models Tier 4'!AB58*$AB$2,"")</f>
        <v/>
      </c>
      <c r="AC58" s="16" t="str">
        <f>IF(AND(NOT(ISBLANK('STB Models Tier 4'!AC58)),NOT(ISBLANK(VLOOKUP($F58,'Tier 4 Allowances'!$A$2:$AB$6,23,FALSE))),'STB Models Tier 4'!AC58&lt;11), 'STB Models Tier 4'!AC58*$AC$2,"")</f>
        <v/>
      </c>
      <c r="AD58" s="16" t="str">
        <f>IF(AND(NOT(ISBLANK('STB Models Tier 4'!AD58)),NOT(ISBLANK(VLOOKUP($F58,'Tier 4 Allowances'!$A$2:$AB$6,24,FALSE))),'STB Models Tier 4'!AD58&lt;2), 'STB Models Tier 4'!AD58*$AD$2,"")</f>
        <v/>
      </c>
      <c r="AE58" s="16" t="str">
        <f>IF(AND(NOT(ISBLANK('STB Models Tier 4'!AE58)),NOT(ISBLANK(VLOOKUP($F58,'Tier 4 Allowances'!$A$2:$AB$6,25,FALSE))),'STB Models Tier 4'!AE58&lt;2,OR(ISBLANK('STB Models Tier 4'!AD58),'STB Models Tier 4'!AD58=0),OR(ISBLANK('STB Models Tier 4'!$O58),'STB Models Tier 4'!$O58=0)), 'STB Models Tier 4'!AE58*$AE$2,"")</f>
        <v/>
      </c>
      <c r="AF58" s="16" t="str">
        <f>IF(AND(NOT(ISBLANK('STB Models Tier 4'!AF58)),NOT(ISBLANK(VLOOKUP($F58,'Tier 4 Allowances'!$A$2:$AB$6,26,FALSE))),'STB Models Tier 4'!AF58&lt;2), 'STB Models Tier 4'!AF58*$AF$2,"")</f>
        <v/>
      </c>
      <c r="AG58" s="16" t="str">
        <f>IF(AND(NOT(ISBLANK('STB Models Tier 4'!AG58)),NOT(ISBLANK(VLOOKUP($F58,'Tier 4 Allowances'!$A$2:$AB$6,27,FALSE))),'STB Models Tier 4'!AG58&lt;2), 'STB Models Tier 4'!AG58*$AG$2,"")</f>
        <v/>
      </c>
      <c r="AH58" s="16" t="str">
        <f>IF(AND(NOT(ISBLANK('STB Models Tier 4'!AH58)),NOT(ISBLANK(VLOOKUP($F58,'Tier 4 Allowances'!$A$2:$AB$6,28,FALSE))),'STB Models Tier 4'!AH58&lt;2), 'STB Models Tier 4'!AH58*$AH$2,"")</f>
        <v/>
      </c>
      <c r="AI58" s="37" t="str">
        <f>IF(ISBLANK('STB Models Tier 4'!AI58),"",'STB Models Tier 4'!AI58)</f>
        <v/>
      </c>
      <c r="AJ58" s="37">
        <f>IF(AND('STB Models Tier 4'!AS58="Yes",P58=$P$2,NOT(Q58=$Q$2)),-10,0)</f>
        <v>0</v>
      </c>
      <c r="AK58" s="37">
        <f>IF(AND('STB Models Tier 4'!AS58="Yes",AF58=$AF$2),-5,0)</f>
        <v>0</v>
      </c>
      <c r="AL58" s="17" t="str">
        <f>IF(ISBLANK('STB Models Tier 4'!AJ58),"",'STB Models Tier 4'!AJ58)</f>
        <v/>
      </c>
      <c r="AM58" s="17" t="str">
        <f>IF(ISBLANK('STB Models Tier 4'!AK58),"",'STB Models Tier 4'!AK58)</f>
        <v/>
      </c>
      <c r="AN58" s="17" t="str">
        <f>IF(ISBLANK('STB Models Tier 4'!AL58),"",'STB Models Tier 4'!AL58)</f>
        <v/>
      </c>
      <c r="AO58" s="17" t="str">
        <f>IF(ISBLANK('STB Models Tier 4'!AM58),"",'STB Models Tier 4'!AM58)</f>
        <v/>
      </c>
      <c r="AP58" s="17" t="str">
        <f>IF(ISBLANK('STB Models Tier 4'!AN58),"",'STB Models Tier 4'!AN58)</f>
        <v/>
      </c>
      <c r="AQ58" s="17" t="str">
        <f>IF(ISBLANK('STB Models Tier 4'!F58),"",IF(ISBLANK('STB Models Tier 4'!G58), 14, 7-(4-$G58)/2))</f>
        <v/>
      </c>
      <c r="AR58" s="17" t="str">
        <f>IF(ISBLANK('STB Models Tier 4'!F58),"",IF(ISBLANK('STB Models Tier 4'!H58),10,(10-H58)))</f>
        <v/>
      </c>
      <c r="AS58" s="17" t="str">
        <f>IF(ISBLANK('STB Models Tier 4'!F58),"",IF(ISBLANK('STB Models Tier 4'!G58),0,7+(4-G58)/2))</f>
        <v/>
      </c>
      <c r="AT58" s="17" t="str">
        <f>IF(ISBLANK('STB Models Tier 4'!F58),"",'STB Models Tier 4'!H58)</f>
        <v/>
      </c>
      <c r="AU58" s="17" t="str">
        <f>IF(ISBLANK('STB Models Tier 4'!F58),"",(IF(OR(AND(NOT(ISBLANK('STB Models Tier 4'!G58)),ISBLANK('STB Models Tier 4'!AL58)),AND(NOT(ISBLANK('STB Models Tier 4'!H58)),ISBLANK('STB Models Tier 4'!AM58)),ISBLANK('STB Models Tier 4'!AK58)),"Incomplete",0.365*('STB Models Tier 4'!AJ58*AQ58+'STB Models Tier 4'!AK58*AR58+'STB Models Tier 4'!AL58*AS58+'STB Models Tier 4'!AM58*AT58))))</f>
        <v/>
      </c>
      <c r="AV58" s="16" t="str">
        <f>IF(ISBLANK('STB Models Tier 4'!F58),"",VLOOKUP(F58,'Tier 4 Allowances'!$A$2:$B$6,2,FALSE)+SUM($I58:$AH58)+AJ58+AK58)</f>
        <v/>
      </c>
      <c r="AW58" s="37" t="str">
        <f>IF(ISBLANK('STB Models Tier 4'!F58),"",AV58+'STB Models Tier 4'!AI58)</f>
        <v/>
      </c>
      <c r="AX58" s="37" t="str">
        <f>IF(ISBLANK('STB Models Tier 4'!AN58),"",IF('STB Models Tier 4'!AN58&gt;'Tier 4 Calculations'!AW58,"No","Yes"))</f>
        <v/>
      </c>
      <c r="AY58" s="51" t="str">
        <f>IF(ISBLANK('STB Models Tier 4'!AS58),"",'STB Models Tier 4'!AS58)</f>
        <v/>
      </c>
    </row>
    <row r="59" spans="1:51" ht="16" x14ac:dyDescent="0.2">
      <c r="A59" s="16" t="str">
        <f>IF(ISBLANK('STB Models Tier 4'!A59),"",'STB Models Tier 4'!A59)</f>
        <v/>
      </c>
      <c r="B59" s="16" t="str">
        <f>IF(ISBLANK('STB Models Tier 4'!B59),"",'STB Models Tier 4'!B59)</f>
        <v/>
      </c>
      <c r="C59" s="16" t="str">
        <f>IF(ISBLANK('STB Models Tier 4'!C59),"",'STB Models Tier 4'!C59)</f>
        <v/>
      </c>
      <c r="D59" s="16" t="str">
        <f>IF(ISBLANK('STB Models Tier 4'!D59),"",'STB Models Tier 4'!D59)</f>
        <v/>
      </c>
      <c r="E59" s="16" t="str">
        <f>IF(ISBLANK('STB Models Tier 4'!E59),"",'STB Models Tier 4'!E59)</f>
        <v/>
      </c>
      <c r="F59" s="16" t="str">
        <f>IF(ISBLANK('STB Models Tier 4'!F59),"",'STB Models Tier 4'!F59)</f>
        <v/>
      </c>
      <c r="G59" s="16" t="str">
        <f>IF(ISBLANK('STB Models Tier 4'!G59),"",'STB Models Tier 4'!G59)</f>
        <v/>
      </c>
      <c r="H59" s="16" t="str">
        <f>IF(ISBLANK('STB Models Tier 4'!H59),"",'STB Models Tier 4'!H59)</f>
        <v/>
      </c>
      <c r="I59" s="16" t="str">
        <f>IF(AND(NOT(ISBLANK('STB Models Tier 4'!I59)),NOT(ISBLANK(VLOOKUP($F59,'Tier 4 Allowances'!$A$2:$AB$6,3,FALSE))),'STB Models Tier 4'!I59&lt;2), 'STB Models Tier 4'!I59*$I$2,"")</f>
        <v/>
      </c>
      <c r="J59" s="16" t="str">
        <f>IF(AND(NOT(ISBLANK('STB Models Tier 4'!J59)),NOT(ISBLANK(VLOOKUP($F59,'Tier 4 Allowances'!$A$2:$AB$6,4,FALSE))),'STB Models Tier 4'!J59&lt;3), 'STB Models Tier 4'!J59*$J$2,"")</f>
        <v/>
      </c>
      <c r="K59" s="16" t="str">
        <f>IF(AND(NOT(ISBLANK('STB Models Tier 4'!K59)),NOT(ISBLANK(VLOOKUP($F59,'Tier 4 Allowances'!$A$2:$AB$6,5,FALSE))),'STB Models Tier 4'!K59&lt;2), 'STB Models Tier 4'!K59*$K$2,"")</f>
        <v/>
      </c>
      <c r="L59" s="16" t="str">
        <f>IF(AND(NOT(ISBLANK('STB Models Tier 4'!L59)),NOT(ISBLANK(VLOOKUP($F59,'Tier 4 Allowances'!$A$2:$AB$6,6,FALSE))),'STB Models Tier 4'!L59&lt;3), 'STB Models Tier 4'!L59*$L$2,"")</f>
        <v/>
      </c>
      <c r="M59" s="16" t="str">
        <f>IF(AND(NOT(ISBLANK('STB Models Tier 4'!M59)),OR(ISBLANK('STB Models Tier 4'!N59),'STB Models Tier 4'!N59=0),NOT(ISBLANK(VLOOKUP($F59,'Tier 4 Allowances'!$A$2:$AB$6,7,FALSE))),'STB Models Tier 4'!M59&lt;2), 'STB Models Tier 4'!M59*$M$2,"")</f>
        <v/>
      </c>
      <c r="N59" s="16" t="str">
        <f>IF(AND(NOT(ISBLANK('STB Models Tier 4'!N59)),NOT(ISBLANK(VLOOKUP($F59,'Tier 4 Allowances'!$A$2:$AB$6,8,FALSE))),'STB Models Tier 4'!N59&lt;2), 'STB Models Tier 4'!N59*$N$2,"")</f>
        <v/>
      </c>
      <c r="O59" s="16" t="str">
        <f>IF(AND(NOT(ISBLANK('STB Models Tier 4'!O59)),NOT(ISBLANK(VLOOKUP($F59,'Tier 4 Allowances'!$A$2:$AB$6,9,FALSE))),'STB Models Tier 4'!O59&lt;7), 'STB Models Tier 4'!O59*$O$2,"")</f>
        <v/>
      </c>
      <c r="P59" s="16" t="str">
        <f>IF(AND(NOT(ISBLANK('STB Models Tier 4'!P59)),OR(ISBLANK('STB Models Tier 4'!S59),'STB Models Tier 4'!S59=0),NOT(ISBLANK(VLOOKUP($F59,'Tier 4 Allowances'!$A$2:$AB$6,10,FALSE))),'STB Models Tier 4'!P59&lt;2), 'STB Models Tier 4'!P59*$P$2,"")</f>
        <v/>
      </c>
      <c r="Q59" s="16" t="str">
        <f>IF(AND(NOT(ISBLANK('STB Models Tier 4'!Q59)),NOT(ISBLANK(VLOOKUP($F59,'Tier 4 Allowances'!$A$2:$AB$6,11,FALSE))),'STB Models Tier 4'!Q59&lt;2), 'STB Models Tier 4'!Q59*$Q$2,"")</f>
        <v/>
      </c>
      <c r="R59" s="16" t="str">
        <f>IF(AND(NOT(ISBLANK('STB Models Tier 4'!R59)),OR(ISBLANK('STB Models Tier 4'!S59),'STB Models Tier 4'!S59=0),NOT(ISBLANK(VLOOKUP($F59,'Tier 4 Allowances'!$A$2:$AB$6,12,FALSE))),'STB Models Tier 4'!R59&lt;2), 'STB Models Tier 4'!R59*$R$2,"")</f>
        <v/>
      </c>
      <c r="S59" s="16" t="str">
        <f>IF(AND(NOT(ISBLANK('STB Models Tier 4'!S59)),NOT(ISBLANK(VLOOKUP($F59,'Tier 4 Allowances'!$A$2:$AB$6,13,FALSE))),'STB Models Tier 4'!S59&lt;2), 'STB Models Tier 4'!S59*$S$2,"")</f>
        <v/>
      </c>
      <c r="T59" s="16" t="str">
        <f>IF(AND(NOT(ISBLANK('STB Models Tier 4'!T59)),NOT(ISBLANK(VLOOKUP($F59,'Tier 4 Allowances'!$A$2:$AB$6,14,FALSE))),'STB Models Tier 4'!T59&lt;2), 'STB Models Tier 4'!T59*$T$2,"")</f>
        <v/>
      </c>
      <c r="U59" s="16" t="str">
        <f>IF(AND(NOT(ISBLANK('STB Models Tier 4'!U59)),NOT(ISBLANK(VLOOKUP($F59,'Tier 4 Allowances'!$A$2:$AB$6,15,FALSE))),'STB Models Tier 4'!U59&lt;3), 'STB Models Tier 4'!U59*$U$2,"")</f>
        <v/>
      </c>
      <c r="V59" s="16" t="str">
        <f>IF(AND(NOT(ISBLANK('STB Models Tier 4'!V59)),NOT(ISBLANK(VLOOKUP($F59,'Tier 4 Allowances'!$A$2:$AB$6,16,FALSE))),'STB Models Tier 4'!V59&lt;2), 'STB Models Tier 4'!V59*$V$2,"")</f>
        <v/>
      </c>
      <c r="W59" s="16" t="str">
        <f>IF(AND(NOT(ISBLANK('STB Models Tier 4'!W59)),NOT(ISBLANK(VLOOKUP($F59,'Tier 4 Allowances'!$A$2:$AB$6,17,FALSE))),'STB Models Tier 4'!W59&lt;6), 'STB Models Tier 4'!W59*$W$2,"")</f>
        <v/>
      </c>
      <c r="X59" s="16" t="str">
        <f>IF(AND(NOT(ISBLANK('STB Models Tier 4'!X59)),NOT(ISBLANK(VLOOKUP($F59,'Tier 4 Allowances'!$A$2:$AB$6,18,FALSE))),'STB Models Tier 4'!X59&lt;3), 'STB Models Tier 4'!X59*$X$2,"")</f>
        <v/>
      </c>
      <c r="Y59" s="16" t="str">
        <f>IF(AND(NOT(ISBLANK('STB Models Tier 4'!Y59)),NOT(ISBLANK(VLOOKUP($F59,'Tier 4 Allowances'!$A$2:$AB$6,19,FALSE))),'STB Models Tier 4'!Y59&lt;3), 'STB Models Tier 4'!Y59*$Y$2,"")</f>
        <v/>
      </c>
      <c r="Z59" s="16" t="str">
        <f>IF(AND(NOT(ISBLANK('STB Models Tier 4'!Z59)),NOT(ISBLANK(VLOOKUP($F59,'Tier 4 Allowances'!$A$2:$AB$6,20,FALSE))),'STB Models Tier 4'!Z59&lt;11), 'STB Models Tier 4'!Z59*$Z$2,"")</f>
        <v/>
      </c>
      <c r="AA59" s="16" t="str">
        <f>IF(AND(NOT(ISBLANK('STB Models Tier 4'!AA59)),NOT(ISBLANK(VLOOKUP($F59,'Tier 4 Allowances'!$A$2:$AB$6,21,FALSE))),'STB Models Tier 4'!AA59&lt;3), 'STB Models Tier 4'!AA59*$AA$2,"")</f>
        <v/>
      </c>
      <c r="AB59" s="16" t="str">
        <f>IF(AND(NOT(ISBLANK('STB Models Tier 4'!AB59)),NOT(ISBLANK(VLOOKUP($F59,'Tier 4 Allowances'!$A$2:$AB$6,22,FALSE))),'STB Models Tier 4'!AB59&lt;3), 'STB Models Tier 4'!AB59*$AB$2,"")</f>
        <v/>
      </c>
      <c r="AC59" s="16" t="str">
        <f>IF(AND(NOT(ISBLANK('STB Models Tier 4'!AC59)),NOT(ISBLANK(VLOOKUP($F59,'Tier 4 Allowances'!$A$2:$AB$6,23,FALSE))),'STB Models Tier 4'!AC59&lt;11), 'STB Models Tier 4'!AC59*$AC$2,"")</f>
        <v/>
      </c>
      <c r="AD59" s="16" t="str">
        <f>IF(AND(NOT(ISBLANK('STB Models Tier 4'!AD59)),NOT(ISBLANK(VLOOKUP($F59,'Tier 4 Allowances'!$A$2:$AB$6,24,FALSE))),'STB Models Tier 4'!AD59&lt;2), 'STB Models Tier 4'!AD59*$AD$2,"")</f>
        <v/>
      </c>
      <c r="AE59" s="16" t="str">
        <f>IF(AND(NOT(ISBLANK('STB Models Tier 4'!AE59)),NOT(ISBLANK(VLOOKUP($F59,'Tier 4 Allowances'!$A$2:$AB$6,25,FALSE))),'STB Models Tier 4'!AE59&lt;2,OR(ISBLANK('STB Models Tier 4'!AD59),'STB Models Tier 4'!AD59=0),OR(ISBLANK('STB Models Tier 4'!$O59),'STB Models Tier 4'!$O59=0)), 'STB Models Tier 4'!AE59*$AE$2,"")</f>
        <v/>
      </c>
      <c r="AF59" s="16" t="str">
        <f>IF(AND(NOT(ISBLANK('STB Models Tier 4'!AF59)),NOT(ISBLANK(VLOOKUP($F59,'Tier 4 Allowances'!$A$2:$AB$6,26,FALSE))),'STB Models Tier 4'!AF59&lt;2), 'STB Models Tier 4'!AF59*$AF$2,"")</f>
        <v/>
      </c>
      <c r="AG59" s="16" t="str">
        <f>IF(AND(NOT(ISBLANK('STB Models Tier 4'!AG59)),NOT(ISBLANK(VLOOKUP($F59,'Tier 4 Allowances'!$A$2:$AB$6,27,FALSE))),'STB Models Tier 4'!AG59&lt;2), 'STB Models Tier 4'!AG59*$AG$2,"")</f>
        <v/>
      </c>
      <c r="AH59" s="16" t="str">
        <f>IF(AND(NOT(ISBLANK('STB Models Tier 4'!AH59)),NOT(ISBLANK(VLOOKUP($F59,'Tier 4 Allowances'!$A$2:$AB$6,28,FALSE))),'STB Models Tier 4'!AH59&lt;2), 'STB Models Tier 4'!AH59*$AH$2,"")</f>
        <v/>
      </c>
      <c r="AI59" s="37" t="str">
        <f>IF(ISBLANK('STB Models Tier 4'!AI59),"",'STB Models Tier 4'!AI59)</f>
        <v/>
      </c>
      <c r="AJ59" s="37">
        <f>IF(AND('STB Models Tier 4'!AS59="Yes",P59=$P$2,NOT(Q59=$Q$2)),-10,0)</f>
        <v>0</v>
      </c>
      <c r="AK59" s="37">
        <f>IF(AND('STB Models Tier 4'!AS59="Yes",AF59=$AF$2),-5,0)</f>
        <v>0</v>
      </c>
      <c r="AL59" s="17" t="str">
        <f>IF(ISBLANK('STB Models Tier 4'!AJ59),"",'STB Models Tier 4'!AJ59)</f>
        <v/>
      </c>
      <c r="AM59" s="17" t="str">
        <f>IF(ISBLANK('STB Models Tier 4'!AK59),"",'STB Models Tier 4'!AK59)</f>
        <v/>
      </c>
      <c r="AN59" s="17" t="str">
        <f>IF(ISBLANK('STB Models Tier 4'!AL59),"",'STB Models Tier 4'!AL59)</f>
        <v/>
      </c>
      <c r="AO59" s="17" t="str">
        <f>IF(ISBLANK('STB Models Tier 4'!AM59),"",'STB Models Tier 4'!AM59)</f>
        <v/>
      </c>
      <c r="AP59" s="17" t="str">
        <f>IF(ISBLANK('STB Models Tier 4'!AN59),"",'STB Models Tier 4'!AN59)</f>
        <v/>
      </c>
      <c r="AQ59" s="17" t="str">
        <f>IF(ISBLANK('STB Models Tier 4'!F59),"",IF(ISBLANK('STB Models Tier 4'!G59), 14, 7-(4-$G59)/2))</f>
        <v/>
      </c>
      <c r="AR59" s="17" t="str">
        <f>IF(ISBLANK('STB Models Tier 4'!F59),"",IF(ISBLANK('STB Models Tier 4'!H59),10,(10-H59)))</f>
        <v/>
      </c>
      <c r="AS59" s="17" t="str">
        <f>IF(ISBLANK('STB Models Tier 4'!F59),"",IF(ISBLANK('STB Models Tier 4'!G59),0,7+(4-G59)/2))</f>
        <v/>
      </c>
      <c r="AT59" s="17" t="str">
        <f>IF(ISBLANK('STB Models Tier 4'!F59),"",'STB Models Tier 4'!H59)</f>
        <v/>
      </c>
      <c r="AU59" s="17" t="str">
        <f>IF(ISBLANK('STB Models Tier 4'!F59),"",(IF(OR(AND(NOT(ISBLANK('STB Models Tier 4'!G59)),ISBLANK('STB Models Tier 4'!AL59)),AND(NOT(ISBLANK('STB Models Tier 4'!H59)),ISBLANK('STB Models Tier 4'!AM59)),ISBLANK('STB Models Tier 4'!AK59)),"Incomplete",0.365*('STB Models Tier 4'!AJ59*AQ59+'STB Models Tier 4'!AK59*AR59+'STB Models Tier 4'!AL59*AS59+'STB Models Tier 4'!AM59*AT59))))</f>
        <v/>
      </c>
      <c r="AV59" s="16" t="str">
        <f>IF(ISBLANK('STB Models Tier 4'!F59),"",VLOOKUP(F59,'Tier 4 Allowances'!$A$2:$B$6,2,FALSE)+SUM($I59:$AH59)+AJ59+AK59)</f>
        <v/>
      </c>
      <c r="AW59" s="37" t="str">
        <f>IF(ISBLANK('STB Models Tier 4'!F59),"",AV59+'STB Models Tier 4'!AI59)</f>
        <v/>
      </c>
      <c r="AX59" s="37" t="str">
        <f>IF(ISBLANK('STB Models Tier 4'!AN59),"",IF('STB Models Tier 4'!AN59&gt;'Tier 4 Calculations'!AW59,"No","Yes"))</f>
        <v/>
      </c>
      <c r="AY59" s="51" t="str">
        <f>IF(ISBLANK('STB Models Tier 4'!AS59),"",'STB Models Tier 4'!AS59)</f>
        <v/>
      </c>
    </row>
    <row r="60" spans="1:51" ht="16" x14ac:dyDescent="0.2">
      <c r="A60" s="16" t="str">
        <f>IF(ISBLANK('STB Models Tier 4'!A60),"",'STB Models Tier 4'!A60)</f>
        <v/>
      </c>
      <c r="B60" s="16" t="str">
        <f>IF(ISBLANK('STB Models Tier 4'!B60),"",'STB Models Tier 4'!B60)</f>
        <v/>
      </c>
      <c r="C60" s="16" t="str">
        <f>IF(ISBLANK('STB Models Tier 4'!C60),"",'STB Models Tier 4'!C60)</f>
        <v/>
      </c>
      <c r="D60" s="16" t="str">
        <f>IF(ISBLANK('STB Models Tier 4'!D60),"",'STB Models Tier 4'!D60)</f>
        <v/>
      </c>
      <c r="E60" s="16" t="str">
        <f>IF(ISBLANK('STB Models Tier 4'!E60),"",'STB Models Tier 4'!E60)</f>
        <v/>
      </c>
      <c r="F60" s="16" t="str">
        <f>IF(ISBLANK('STB Models Tier 4'!F60),"",'STB Models Tier 4'!F60)</f>
        <v/>
      </c>
      <c r="G60" s="16" t="str">
        <f>IF(ISBLANK('STB Models Tier 4'!G60),"",'STB Models Tier 4'!G60)</f>
        <v/>
      </c>
      <c r="H60" s="16" t="str">
        <f>IF(ISBLANK('STB Models Tier 4'!H60),"",'STB Models Tier 4'!H60)</f>
        <v/>
      </c>
      <c r="I60" s="16" t="str">
        <f>IF(AND(NOT(ISBLANK('STB Models Tier 4'!I60)),NOT(ISBLANK(VLOOKUP($F60,'Tier 4 Allowances'!$A$2:$AB$6,3,FALSE))),'STB Models Tier 4'!I60&lt;2), 'STB Models Tier 4'!I60*$I$2,"")</f>
        <v/>
      </c>
      <c r="J60" s="16" t="str">
        <f>IF(AND(NOT(ISBLANK('STB Models Tier 4'!J60)),NOT(ISBLANK(VLOOKUP($F60,'Tier 4 Allowances'!$A$2:$AB$6,4,FALSE))),'STB Models Tier 4'!J60&lt;3), 'STB Models Tier 4'!J60*$J$2,"")</f>
        <v/>
      </c>
      <c r="K60" s="16" t="str">
        <f>IF(AND(NOT(ISBLANK('STB Models Tier 4'!K60)),NOT(ISBLANK(VLOOKUP($F60,'Tier 4 Allowances'!$A$2:$AB$6,5,FALSE))),'STB Models Tier 4'!K60&lt;2), 'STB Models Tier 4'!K60*$K$2,"")</f>
        <v/>
      </c>
      <c r="L60" s="16" t="str">
        <f>IF(AND(NOT(ISBLANK('STB Models Tier 4'!L60)),NOT(ISBLANK(VLOOKUP($F60,'Tier 4 Allowances'!$A$2:$AB$6,6,FALSE))),'STB Models Tier 4'!L60&lt;3), 'STB Models Tier 4'!L60*$L$2,"")</f>
        <v/>
      </c>
      <c r="M60" s="16" t="str">
        <f>IF(AND(NOT(ISBLANK('STB Models Tier 4'!M60)),OR(ISBLANK('STB Models Tier 4'!N60),'STB Models Tier 4'!N60=0),NOT(ISBLANK(VLOOKUP($F60,'Tier 4 Allowances'!$A$2:$AB$6,7,FALSE))),'STB Models Tier 4'!M60&lt;2), 'STB Models Tier 4'!M60*$M$2,"")</f>
        <v/>
      </c>
      <c r="N60" s="16" t="str">
        <f>IF(AND(NOT(ISBLANK('STB Models Tier 4'!N60)),NOT(ISBLANK(VLOOKUP($F60,'Tier 4 Allowances'!$A$2:$AB$6,8,FALSE))),'STB Models Tier 4'!N60&lt;2), 'STB Models Tier 4'!N60*$N$2,"")</f>
        <v/>
      </c>
      <c r="O60" s="16" t="str">
        <f>IF(AND(NOT(ISBLANK('STB Models Tier 4'!O60)),NOT(ISBLANK(VLOOKUP($F60,'Tier 4 Allowances'!$A$2:$AB$6,9,FALSE))),'STB Models Tier 4'!O60&lt;7), 'STB Models Tier 4'!O60*$O$2,"")</f>
        <v/>
      </c>
      <c r="P60" s="16" t="str">
        <f>IF(AND(NOT(ISBLANK('STB Models Tier 4'!P60)),OR(ISBLANK('STB Models Tier 4'!S60),'STB Models Tier 4'!S60=0),NOT(ISBLANK(VLOOKUP($F60,'Tier 4 Allowances'!$A$2:$AB$6,10,FALSE))),'STB Models Tier 4'!P60&lt;2), 'STB Models Tier 4'!P60*$P$2,"")</f>
        <v/>
      </c>
      <c r="Q60" s="16" t="str">
        <f>IF(AND(NOT(ISBLANK('STB Models Tier 4'!Q60)),NOT(ISBLANK(VLOOKUP($F60,'Tier 4 Allowances'!$A$2:$AB$6,11,FALSE))),'STB Models Tier 4'!Q60&lt;2), 'STB Models Tier 4'!Q60*$Q$2,"")</f>
        <v/>
      </c>
      <c r="R60" s="16" t="str">
        <f>IF(AND(NOT(ISBLANK('STB Models Tier 4'!R60)),OR(ISBLANK('STB Models Tier 4'!S60),'STB Models Tier 4'!S60=0),NOT(ISBLANK(VLOOKUP($F60,'Tier 4 Allowances'!$A$2:$AB$6,12,FALSE))),'STB Models Tier 4'!R60&lt;2), 'STB Models Tier 4'!R60*$R$2,"")</f>
        <v/>
      </c>
      <c r="S60" s="16" t="str">
        <f>IF(AND(NOT(ISBLANK('STB Models Tier 4'!S60)),NOT(ISBLANK(VLOOKUP($F60,'Tier 4 Allowances'!$A$2:$AB$6,13,FALSE))),'STB Models Tier 4'!S60&lt;2), 'STB Models Tier 4'!S60*$S$2,"")</f>
        <v/>
      </c>
      <c r="T60" s="16" t="str">
        <f>IF(AND(NOT(ISBLANK('STB Models Tier 4'!T60)),NOT(ISBLANK(VLOOKUP($F60,'Tier 4 Allowances'!$A$2:$AB$6,14,FALSE))),'STB Models Tier 4'!T60&lt;2), 'STB Models Tier 4'!T60*$T$2,"")</f>
        <v/>
      </c>
      <c r="U60" s="16" t="str">
        <f>IF(AND(NOT(ISBLANK('STB Models Tier 4'!U60)),NOT(ISBLANK(VLOOKUP($F60,'Tier 4 Allowances'!$A$2:$AB$6,15,FALSE))),'STB Models Tier 4'!U60&lt;3), 'STB Models Tier 4'!U60*$U$2,"")</f>
        <v/>
      </c>
      <c r="V60" s="16" t="str">
        <f>IF(AND(NOT(ISBLANK('STB Models Tier 4'!V60)),NOT(ISBLANK(VLOOKUP($F60,'Tier 4 Allowances'!$A$2:$AB$6,16,FALSE))),'STB Models Tier 4'!V60&lt;2), 'STB Models Tier 4'!V60*$V$2,"")</f>
        <v/>
      </c>
      <c r="W60" s="16" t="str">
        <f>IF(AND(NOT(ISBLANK('STB Models Tier 4'!W60)),NOT(ISBLANK(VLOOKUP($F60,'Tier 4 Allowances'!$A$2:$AB$6,17,FALSE))),'STB Models Tier 4'!W60&lt;6), 'STB Models Tier 4'!W60*$W$2,"")</f>
        <v/>
      </c>
      <c r="X60" s="16" t="str">
        <f>IF(AND(NOT(ISBLANK('STB Models Tier 4'!X60)),NOT(ISBLANK(VLOOKUP($F60,'Tier 4 Allowances'!$A$2:$AB$6,18,FALSE))),'STB Models Tier 4'!X60&lt;3), 'STB Models Tier 4'!X60*$X$2,"")</f>
        <v/>
      </c>
      <c r="Y60" s="16" t="str">
        <f>IF(AND(NOT(ISBLANK('STB Models Tier 4'!Y60)),NOT(ISBLANK(VLOOKUP($F60,'Tier 4 Allowances'!$A$2:$AB$6,19,FALSE))),'STB Models Tier 4'!Y60&lt;3), 'STB Models Tier 4'!Y60*$Y$2,"")</f>
        <v/>
      </c>
      <c r="Z60" s="16" t="str">
        <f>IF(AND(NOT(ISBLANK('STB Models Tier 4'!Z60)),NOT(ISBLANK(VLOOKUP($F60,'Tier 4 Allowances'!$A$2:$AB$6,20,FALSE))),'STB Models Tier 4'!Z60&lt;11), 'STB Models Tier 4'!Z60*$Z$2,"")</f>
        <v/>
      </c>
      <c r="AA60" s="16" t="str">
        <f>IF(AND(NOT(ISBLANK('STB Models Tier 4'!AA60)),NOT(ISBLANK(VLOOKUP($F60,'Tier 4 Allowances'!$A$2:$AB$6,21,FALSE))),'STB Models Tier 4'!AA60&lt;3), 'STB Models Tier 4'!AA60*$AA$2,"")</f>
        <v/>
      </c>
      <c r="AB60" s="16" t="str">
        <f>IF(AND(NOT(ISBLANK('STB Models Tier 4'!AB60)),NOT(ISBLANK(VLOOKUP($F60,'Tier 4 Allowances'!$A$2:$AB$6,22,FALSE))),'STB Models Tier 4'!AB60&lt;3), 'STB Models Tier 4'!AB60*$AB$2,"")</f>
        <v/>
      </c>
      <c r="AC60" s="16" t="str">
        <f>IF(AND(NOT(ISBLANK('STB Models Tier 4'!AC60)),NOT(ISBLANK(VLOOKUP($F60,'Tier 4 Allowances'!$A$2:$AB$6,23,FALSE))),'STB Models Tier 4'!AC60&lt;11), 'STB Models Tier 4'!AC60*$AC$2,"")</f>
        <v/>
      </c>
      <c r="AD60" s="16" t="str">
        <f>IF(AND(NOT(ISBLANK('STB Models Tier 4'!AD60)),NOT(ISBLANK(VLOOKUP($F60,'Tier 4 Allowances'!$A$2:$AB$6,24,FALSE))),'STB Models Tier 4'!AD60&lt;2), 'STB Models Tier 4'!AD60*$AD$2,"")</f>
        <v/>
      </c>
      <c r="AE60" s="16" t="str">
        <f>IF(AND(NOT(ISBLANK('STB Models Tier 4'!AE60)),NOT(ISBLANK(VLOOKUP($F60,'Tier 4 Allowances'!$A$2:$AB$6,25,FALSE))),'STB Models Tier 4'!AE60&lt;2,OR(ISBLANK('STB Models Tier 4'!AD60),'STB Models Tier 4'!AD60=0),OR(ISBLANK('STB Models Tier 4'!$O60),'STB Models Tier 4'!$O60=0)), 'STB Models Tier 4'!AE60*$AE$2,"")</f>
        <v/>
      </c>
      <c r="AF60" s="16" t="str">
        <f>IF(AND(NOT(ISBLANK('STB Models Tier 4'!AF60)),NOT(ISBLANK(VLOOKUP($F60,'Tier 4 Allowances'!$A$2:$AB$6,26,FALSE))),'STB Models Tier 4'!AF60&lt;2), 'STB Models Tier 4'!AF60*$AF$2,"")</f>
        <v/>
      </c>
      <c r="AG60" s="16" t="str">
        <f>IF(AND(NOT(ISBLANK('STB Models Tier 4'!AG60)),NOT(ISBLANK(VLOOKUP($F60,'Tier 4 Allowances'!$A$2:$AB$6,27,FALSE))),'STB Models Tier 4'!AG60&lt;2), 'STB Models Tier 4'!AG60*$AG$2,"")</f>
        <v/>
      </c>
      <c r="AH60" s="16" t="str">
        <f>IF(AND(NOT(ISBLANK('STB Models Tier 4'!AH60)),NOT(ISBLANK(VLOOKUP($F60,'Tier 4 Allowances'!$A$2:$AB$6,28,FALSE))),'STB Models Tier 4'!AH60&lt;2), 'STB Models Tier 4'!AH60*$AH$2,"")</f>
        <v/>
      </c>
      <c r="AI60" s="37" t="str">
        <f>IF(ISBLANK('STB Models Tier 4'!AI60),"",'STB Models Tier 4'!AI60)</f>
        <v/>
      </c>
      <c r="AJ60" s="37">
        <f>IF(AND('STB Models Tier 4'!AS60="Yes",P60=$P$2,NOT(Q60=$Q$2)),-10,0)</f>
        <v>0</v>
      </c>
      <c r="AK60" s="37">
        <f>IF(AND('STB Models Tier 4'!AS60="Yes",AF60=$AF$2),-5,0)</f>
        <v>0</v>
      </c>
      <c r="AL60" s="17" t="str">
        <f>IF(ISBLANK('STB Models Tier 4'!AJ60),"",'STB Models Tier 4'!AJ60)</f>
        <v/>
      </c>
      <c r="AM60" s="17" t="str">
        <f>IF(ISBLANK('STB Models Tier 4'!AK60),"",'STB Models Tier 4'!AK60)</f>
        <v/>
      </c>
      <c r="AN60" s="17" t="str">
        <f>IF(ISBLANK('STB Models Tier 4'!AL60),"",'STB Models Tier 4'!AL60)</f>
        <v/>
      </c>
      <c r="AO60" s="17" t="str">
        <f>IF(ISBLANK('STB Models Tier 4'!AM60),"",'STB Models Tier 4'!AM60)</f>
        <v/>
      </c>
      <c r="AP60" s="17" t="str">
        <f>IF(ISBLANK('STB Models Tier 4'!AN60),"",'STB Models Tier 4'!AN60)</f>
        <v/>
      </c>
      <c r="AQ60" s="17" t="str">
        <f>IF(ISBLANK('STB Models Tier 4'!F60),"",IF(ISBLANK('STB Models Tier 4'!G60), 14, 7-(4-$G60)/2))</f>
        <v/>
      </c>
      <c r="AR60" s="17" t="str">
        <f>IF(ISBLANK('STB Models Tier 4'!F60),"",IF(ISBLANK('STB Models Tier 4'!H60),10,(10-H60)))</f>
        <v/>
      </c>
      <c r="AS60" s="17" t="str">
        <f>IF(ISBLANK('STB Models Tier 4'!F60),"",IF(ISBLANK('STB Models Tier 4'!G60),0,7+(4-G60)/2))</f>
        <v/>
      </c>
      <c r="AT60" s="17" t="str">
        <f>IF(ISBLANK('STB Models Tier 4'!F60),"",'STB Models Tier 4'!H60)</f>
        <v/>
      </c>
      <c r="AU60" s="17" t="str">
        <f>IF(ISBLANK('STB Models Tier 4'!F60),"",(IF(OR(AND(NOT(ISBLANK('STB Models Tier 4'!G60)),ISBLANK('STB Models Tier 4'!AL60)),AND(NOT(ISBLANK('STB Models Tier 4'!H60)),ISBLANK('STB Models Tier 4'!AM60)),ISBLANK('STB Models Tier 4'!AK60)),"Incomplete",0.365*('STB Models Tier 4'!AJ60*AQ60+'STB Models Tier 4'!AK60*AR60+'STB Models Tier 4'!AL60*AS60+'STB Models Tier 4'!AM60*AT60))))</f>
        <v/>
      </c>
      <c r="AV60" s="16" t="str">
        <f>IF(ISBLANK('STB Models Tier 4'!F60),"",VLOOKUP(F60,'Tier 4 Allowances'!$A$2:$B$6,2,FALSE)+SUM($I60:$AH60)+AJ60+AK60)</f>
        <v/>
      </c>
      <c r="AW60" s="37" t="str">
        <f>IF(ISBLANK('STB Models Tier 4'!F60),"",AV60+'STB Models Tier 4'!AI60)</f>
        <v/>
      </c>
      <c r="AX60" s="37" t="str">
        <f>IF(ISBLANK('STB Models Tier 4'!AN60),"",IF('STB Models Tier 4'!AN60&gt;'Tier 4 Calculations'!AW60,"No","Yes"))</f>
        <v/>
      </c>
      <c r="AY60" s="51" t="str">
        <f>IF(ISBLANK('STB Models Tier 4'!AS60),"",'STB Models Tier 4'!AS60)</f>
        <v/>
      </c>
    </row>
    <row r="61" spans="1:51" ht="16" x14ac:dyDescent="0.2">
      <c r="A61" s="16" t="str">
        <f>IF(ISBLANK('STB Models Tier 4'!A61),"",'STB Models Tier 4'!A61)</f>
        <v/>
      </c>
      <c r="B61" s="16" t="str">
        <f>IF(ISBLANK('STB Models Tier 4'!B61),"",'STB Models Tier 4'!B61)</f>
        <v/>
      </c>
      <c r="C61" s="16" t="str">
        <f>IF(ISBLANK('STB Models Tier 4'!C61),"",'STB Models Tier 4'!C61)</f>
        <v/>
      </c>
      <c r="D61" s="16" t="str">
        <f>IF(ISBLANK('STB Models Tier 4'!D61),"",'STB Models Tier 4'!D61)</f>
        <v/>
      </c>
      <c r="E61" s="16" t="str">
        <f>IF(ISBLANK('STB Models Tier 4'!E61),"",'STB Models Tier 4'!E61)</f>
        <v/>
      </c>
      <c r="F61" s="16" t="str">
        <f>IF(ISBLANK('STB Models Tier 4'!F61),"",'STB Models Tier 4'!F61)</f>
        <v/>
      </c>
      <c r="G61" s="16" t="str">
        <f>IF(ISBLANK('STB Models Tier 4'!G61),"",'STB Models Tier 4'!G61)</f>
        <v/>
      </c>
      <c r="H61" s="16" t="str">
        <f>IF(ISBLANK('STB Models Tier 4'!H61),"",'STB Models Tier 4'!H61)</f>
        <v/>
      </c>
      <c r="I61" s="16" t="str">
        <f>IF(AND(NOT(ISBLANK('STB Models Tier 4'!I61)),NOT(ISBLANK(VLOOKUP($F61,'Tier 4 Allowances'!$A$2:$AB$6,3,FALSE))),'STB Models Tier 4'!I61&lt;2), 'STB Models Tier 4'!I61*$I$2,"")</f>
        <v/>
      </c>
      <c r="J61" s="16" t="str">
        <f>IF(AND(NOT(ISBLANK('STB Models Tier 4'!J61)),NOT(ISBLANK(VLOOKUP($F61,'Tier 4 Allowances'!$A$2:$AB$6,4,FALSE))),'STB Models Tier 4'!J61&lt;3), 'STB Models Tier 4'!J61*$J$2,"")</f>
        <v/>
      </c>
      <c r="K61" s="16" t="str">
        <f>IF(AND(NOT(ISBLANK('STB Models Tier 4'!K61)),NOT(ISBLANK(VLOOKUP($F61,'Tier 4 Allowances'!$A$2:$AB$6,5,FALSE))),'STB Models Tier 4'!K61&lt;2), 'STB Models Tier 4'!K61*$K$2,"")</f>
        <v/>
      </c>
      <c r="L61" s="16" t="str">
        <f>IF(AND(NOT(ISBLANK('STB Models Tier 4'!L61)),NOT(ISBLANK(VLOOKUP($F61,'Tier 4 Allowances'!$A$2:$AB$6,6,FALSE))),'STB Models Tier 4'!L61&lt;3), 'STB Models Tier 4'!L61*$L$2,"")</f>
        <v/>
      </c>
      <c r="M61" s="16" t="str">
        <f>IF(AND(NOT(ISBLANK('STB Models Tier 4'!M61)),OR(ISBLANK('STB Models Tier 4'!N61),'STB Models Tier 4'!N61=0),NOT(ISBLANK(VLOOKUP($F61,'Tier 4 Allowances'!$A$2:$AB$6,7,FALSE))),'STB Models Tier 4'!M61&lt;2), 'STB Models Tier 4'!M61*$M$2,"")</f>
        <v/>
      </c>
      <c r="N61" s="16" t="str">
        <f>IF(AND(NOT(ISBLANK('STB Models Tier 4'!N61)),NOT(ISBLANK(VLOOKUP($F61,'Tier 4 Allowances'!$A$2:$AB$6,8,FALSE))),'STB Models Tier 4'!N61&lt;2), 'STB Models Tier 4'!N61*$N$2,"")</f>
        <v/>
      </c>
      <c r="O61" s="16" t="str">
        <f>IF(AND(NOT(ISBLANK('STB Models Tier 4'!O61)),NOT(ISBLANK(VLOOKUP($F61,'Tier 4 Allowances'!$A$2:$AB$6,9,FALSE))),'STB Models Tier 4'!O61&lt;7), 'STB Models Tier 4'!O61*$O$2,"")</f>
        <v/>
      </c>
      <c r="P61" s="16" t="str">
        <f>IF(AND(NOT(ISBLANK('STB Models Tier 4'!P61)),OR(ISBLANK('STB Models Tier 4'!S61),'STB Models Tier 4'!S61=0),NOT(ISBLANK(VLOOKUP($F61,'Tier 4 Allowances'!$A$2:$AB$6,10,FALSE))),'STB Models Tier 4'!P61&lt;2), 'STB Models Tier 4'!P61*$P$2,"")</f>
        <v/>
      </c>
      <c r="Q61" s="16" t="str">
        <f>IF(AND(NOT(ISBLANK('STB Models Tier 4'!Q61)),NOT(ISBLANK(VLOOKUP($F61,'Tier 4 Allowances'!$A$2:$AB$6,11,FALSE))),'STB Models Tier 4'!Q61&lt;2), 'STB Models Tier 4'!Q61*$Q$2,"")</f>
        <v/>
      </c>
      <c r="R61" s="16" t="str">
        <f>IF(AND(NOT(ISBLANK('STB Models Tier 4'!R61)),OR(ISBLANK('STB Models Tier 4'!S61),'STB Models Tier 4'!S61=0),NOT(ISBLANK(VLOOKUP($F61,'Tier 4 Allowances'!$A$2:$AB$6,12,FALSE))),'STB Models Tier 4'!R61&lt;2), 'STB Models Tier 4'!R61*$R$2,"")</f>
        <v/>
      </c>
      <c r="S61" s="16" t="str">
        <f>IF(AND(NOT(ISBLANK('STB Models Tier 4'!S61)),NOT(ISBLANK(VLOOKUP($F61,'Tier 4 Allowances'!$A$2:$AB$6,13,FALSE))),'STB Models Tier 4'!S61&lt;2), 'STB Models Tier 4'!S61*$S$2,"")</f>
        <v/>
      </c>
      <c r="T61" s="16" t="str">
        <f>IF(AND(NOT(ISBLANK('STB Models Tier 4'!T61)),NOT(ISBLANK(VLOOKUP($F61,'Tier 4 Allowances'!$A$2:$AB$6,14,FALSE))),'STB Models Tier 4'!T61&lt;2), 'STB Models Tier 4'!T61*$T$2,"")</f>
        <v/>
      </c>
      <c r="U61" s="16" t="str">
        <f>IF(AND(NOT(ISBLANK('STB Models Tier 4'!U61)),NOT(ISBLANK(VLOOKUP($F61,'Tier 4 Allowances'!$A$2:$AB$6,15,FALSE))),'STB Models Tier 4'!U61&lt;3), 'STB Models Tier 4'!U61*$U$2,"")</f>
        <v/>
      </c>
      <c r="V61" s="16" t="str">
        <f>IF(AND(NOT(ISBLANK('STB Models Tier 4'!V61)),NOT(ISBLANK(VLOOKUP($F61,'Tier 4 Allowances'!$A$2:$AB$6,16,FALSE))),'STB Models Tier 4'!V61&lt;2), 'STB Models Tier 4'!V61*$V$2,"")</f>
        <v/>
      </c>
      <c r="W61" s="16" t="str">
        <f>IF(AND(NOT(ISBLANK('STB Models Tier 4'!W61)),NOT(ISBLANK(VLOOKUP($F61,'Tier 4 Allowances'!$A$2:$AB$6,17,FALSE))),'STB Models Tier 4'!W61&lt;6), 'STB Models Tier 4'!W61*$W$2,"")</f>
        <v/>
      </c>
      <c r="X61" s="16" t="str">
        <f>IF(AND(NOT(ISBLANK('STB Models Tier 4'!X61)),NOT(ISBLANK(VLOOKUP($F61,'Tier 4 Allowances'!$A$2:$AB$6,18,FALSE))),'STB Models Tier 4'!X61&lt;3), 'STB Models Tier 4'!X61*$X$2,"")</f>
        <v/>
      </c>
      <c r="Y61" s="16" t="str">
        <f>IF(AND(NOT(ISBLANK('STB Models Tier 4'!Y61)),NOT(ISBLANK(VLOOKUP($F61,'Tier 4 Allowances'!$A$2:$AB$6,19,FALSE))),'STB Models Tier 4'!Y61&lt;3), 'STB Models Tier 4'!Y61*$Y$2,"")</f>
        <v/>
      </c>
      <c r="Z61" s="16" t="str">
        <f>IF(AND(NOT(ISBLANK('STB Models Tier 4'!Z61)),NOT(ISBLANK(VLOOKUP($F61,'Tier 4 Allowances'!$A$2:$AB$6,20,FALSE))),'STB Models Tier 4'!Z61&lt;11), 'STB Models Tier 4'!Z61*$Z$2,"")</f>
        <v/>
      </c>
      <c r="AA61" s="16" t="str">
        <f>IF(AND(NOT(ISBLANK('STB Models Tier 4'!AA61)),NOT(ISBLANK(VLOOKUP($F61,'Tier 4 Allowances'!$A$2:$AB$6,21,FALSE))),'STB Models Tier 4'!AA61&lt;3), 'STB Models Tier 4'!AA61*$AA$2,"")</f>
        <v/>
      </c>
      <c r="AB61" s="16" t="str">
        <f>IF(AND(NOT(ISBLANK('STB Models Tier 4'!AB61)),NOT(ISBLANK(VLOOKUP($F61,'Tier 4 Allowances'!$A$2:$AB$6,22,FALSE))),'STB Models Tier 4'!AB61&lt;3), 'STB Models Tier 4'!AB61*$AB$2,"")</f>
        <v/>
      </c>
      <c r="AC61" s="16" t="str">
        <f>IF(AND(NOT(ISBLANK('STB Models Tier 4'!AC61)),NOT(ISBLANK(VLOOKUP($F61,'Tier 4 Allowances'!$A$2:$AB$6,23,FALSE))),'STB Models Tier 4'!AC61&lt;11), 'STB Models Tier 4'!AC61*$AC$2,"")</f>
        <v/>
      </c>
      <c r="AD61" s="16" t="str">
        <f>IF(AND(NOT(ISBLANK('STB Models Tier 4'!AD61)),NOT(ISBLANK(VLOOKUP($F61,'Tier 4 Allowances'!$A$2:$AB$6,24,FALSE))),'STB Models Tier 4'!AD61&lt;2), 'STB Models Tier 4'!AD61*$AD$2,"")</f>
        <v/>
      </c>
      <c r="AE61" s="16" t="str">
        <f>IF(AND(NOT(ISBLANK('STB Models Tier 4'!AE61)),NOT(ISBLANK(VLOOKUP($F61,'Tier 4 Allowances'!$A$2:$AB$6,25,FALSE))),'STB Models Tier 4'!AE61&lt;2,OR(ISBLANK('STB Models Tier 4'!AD61),'STB Models Tier 4'!AD61=0),OR(ISBLANK('STB Models Tier 4'!$O61),'STB Models Tier 4'!$O61=0)), 'STB Models Tier 4'!AE61*$AE$2,"")</f>
        <v/>
      </c>
      <c r="AF61" s="16" t="str">
        <f>IF(AND(NOT(ISBLANK('STB Models Tier 4'!AF61)),NOT(ISBLANK(VLOOKUP($F61,'Tier 4 Allowances'!$A$2:$AB$6,26,FALSE))),'STB Models Tier 4'!AF61&lt;2), 'STB Models Tier 4'!AF61*$AF$2,"")</f>
        <v/>
      </c>
      <c r="AG61" s="16" t="str">
        <f>IF(AND(NOT(ISBLANK('STB Models Tier 4'!AG61)),NOT(ISBLANK(VLOOKUP($F61,'Tier 4 Allowances'!$A$2:$AB$6,27,FALSE))),'STB Models Tier 4'!AG61&lt;2), 'STB Models Tier 4'!AG61*$AG$2,"")</f>
        <v/>
      </c>
      <c r="AH61" s="16" t="str">
        <f>IF(AND(NOT(ISBLANK('STB Models Tier 4'!AH61)),NOT(ISBLANK(VLOOKUP($F61,'Tier 4 Allowances'!$A$2:$AB$6,28,FALSE))),'STB Models Tier 4'!AH61&lt;2), 'STB Models Tier 4'!AH61*$AH$2,"")</f>
        <v/>
      </c>
      <c r="AI61" s="37" t="str">
        <f>IF(ISBLANK('STB Models Tier 4'!AI61),"",'STB Models Tier 4'!AI61)</f>
        <v/>
      </c>
      <c r="AJ61" s="37">
        <f>IF(AND('STB Models Tier 4'!AS61="Yes",P61=$P$2,NOT(Q61=$Q$2)),-10,0)</f>
        <v>0</v>
      </c>
      <c r="AK61" s="37">
        <f>IF(AND('STB Models Tier 4'!AS61="Yes",AF61=$AF$2),-5,0)</f>
        <v>0</v>
      </c>
      <c r="AL61" s="17" t="str">
        <f>IF(ISBLANK('STB Models Tier 4'!AJ61),"",'STB Models Tier 4'!AJ61)</f>
        <v/>
      </c>
      <c r="AM61" s="17" t="str">
        <f>IF(ISBLANK('STB Models Tier 4'!AK61),"",'STB Models Tier 4'!AK61)</f>
        <v/>
      </c>
      <c r="AN61" s="17" t="str">
        <f>IF(ISBLANK('STB Models Tier 4'!AL61),"",'STB Models Tier 4'!AL61)</f>
        <v/>
      </c>
      <c r="AO61" s="17" t="str">
        <f>IF(ISBLANK('STB Models Tier 4'!AM61),"",'STB Models Tier 4'!AM61)</f>
        <v/>
      </c>
      <c r="AP61" s="17" t="str">
        <f>IF(ISBLANK('STB Models Tier 4'!AN61),"",'STB Models Tier 4'!AN61)</f>
        <v/>
      </c>
      <c r="AQ61" s="17" t="str">
        <f>IF(ISBLANK('STB Models Tier 4'!F61),"",IF(ISBLANK('STB Models Tier 4'!G61), 14, 7-(4-$G61)/2))</f>
        <v/>
      </c>
      <c r="AR61" s="17" t="str">
        <f>IF(ISBLANK('STB Models Tier 4'!F61),"",IF(ISBLANK('STB Models Tier 4'!H61),10,(10-H61)))</f>
        <v/>
      </c>
      <c r="AS61" s="17" t="str">
        <f>IF(ISBLANK('STB Models Tier 4'!F61),"",IF(ISBLANK('STB Models Tier 4'!G61),0,7+(4-G61)/2))</f>
        <v/>
      </c>
      <c r="AT61" s="17" t="str">
        <f>IF(ISBLANK('STB Models Tier 4'!F61),"",'STB Models Tier 4'!H61)</f>
        <v/>
      </c>
      <c r="AU61" s="17" t="str">
        <f>IF(ISBLANK('STB Models Tier 4'!F61),"",(IF(OR(AND(NOT(ISBLANK('STB Models Tier 4'!G61)),ISBLANK('STB Models Tier 4'!AL61)),AND(NOT(ISBLANK('STB Models Tier 4'!H61)),ISBLANK('STB Models Tier 4'!AM61)),ISBLANK('STB Models Tier 4'!AK61)),"Incomplete",0.365*('STB Models Tier 4'!AJ61*AQ61+'STB Models Tier 4'!AK61*AR61+'STB Models Tier 4'!AL61*AS61+'STB Models Tier 4'!AM61*AT61))))</f>
        <v/>
      </c>
      <c r="AV61" s="16" t="str">
        <f>IF(ISBLANK('STB Models Tier 4'!F61),"",VLOOKUP(F61,'Tier 4 Allowances'!$A$2:$B$6,2,FALSE)+SUM($I61:$AH61)+AJ61+AK61)</f>
        <v/>
      </c>
      <c r="AW61" s="37" t="str">
        <f>IF(ISBLANK('STB Models Tier 4'!F61),"",AV61+'STB Models Tier 4'!AI61)</f>
        <v/>
      </c>
      <c r="AX61" s="37" t="str">
        <f>IF(ISBLANK('STB Models Tier 4'!AN61),"",IF('STB Models Tier 4'!AN61&gt;'Tier 4 Calculations'!AW61,"No","Yes"))</f>
        <v/>
      </c>
      <c r="AY61" s="51" t="str">
        <f>IF(ISBLANK('STB Models Tier 4'!AS61),"",'STB Models Tier 4'!AS61)</f>
        <v/>
      </c>
    </row>
    <row r="62" spans="1:51" ht="16" x14ac:dyDescent="0.2">
      <c r="A62" s="16" t="str">
        <f>IF(ISBLANK('STB Models Tier 4'!A62),"",'STB Models Tier 4'!A62)</f>
        <v/>
      </c>
      <c r="B62" s="16" t="str">
        <f>IF(ISBLANK('STB Models Tier 4'!B62),"",'STB Models Tier 4'!B62)</f>
        <v/>
      </c>
      <c r="C62" s="16" t="str">
        <f>IF(ISBLANK('STB Models Tier 4'!C62),"",'STB Models Tier 4'!C62)</f>
        <v/>
      </c>
      <c r="D62" s="16" t="str">
        <f>IF(ISBLANK('STB Models Tier 4'!D62),"",'STB Models Tier 4'!D62)</f>
        <v/>
      </c>
      <c r="E62" s="16" t="str">
        <f>IF(ISBLANK('STB Models Tier 4'!E62),"",'STB Models Tier 4'!E62)</f>
        <v/>
      </c>
      <c r="F62" s="16" t="str">
        <f>IF(ISBLANK('STB Models Tier 4'!F62),"",'STB Models Tier 4'!F62)</f>
        <v/>
      </c>
      <c r="G62" s="16" t="str">
        <f>IF(ISBLANK('STB Models Tier 4'!G62),"",'STB Models Tier 4'!G62)</f>
        <v/>
      </c>
      <c r="H62" s="16" t="str">
        <f>IF(ISBLANK('STB Models Tier 4'!H62),"",'STB Models Tier 4'!H62)</f>
        <v/>
      </c>
      <c r="I62" s="16" t="str">
        <f>IF(AND(NOT(ISBLANK('STB Models Tier 4'!I62)),NOT(ISBLANK(VLOOKUP($F62,'Tier 4 Allowances'!$A$2:$AB$6,3,FALSE))),'STB Models Tier 4'!I62&lt;2), 'STB Models Tier 4'!I62*$I$2,"")</f>
        <v/>
      </c>
      <c r="J62" s="16" t="str">
        <f>IF(AND(NOT(ISBLANK('STB Models Tier 4'!J62)),NOT(ISBLANK(VLOOKUP($F62,'Tier 4 Allowances'!$A$2:$AB$6,4,FALSE))),'STB Models Tier 4'!J62&lt;3), 'STB Models Tier 4'!J62*$J$2,"")</f>
        <v/>
      </c>
      <c r="K62" s="16" t="str">
        <f>IF(AND(NOT(ISBLANK('STB Models Tier 4'!K62)),NOT(ISBLANK(VLOOKUP($F62,'Tier 4 Allowances'!$A$2:$AB$6,5,FALSE))),'STB Models Tier 4'!K62&lt;2), 'STB Models Tier 4'!K62*$K$2,"")</f>
        <v/>
      </c>
      <c r="L62" s="16" t="str">
        <f>IF(AND(NOT(ISBLANK('STB Models Tier 4'!L62)),NOT(ISBLANK(VLOOKUP($F62,'Tier 4 Allowances'!$A$2:$AB$6,6,FALSE))),'STB Models Tier 4'!L62&lt;3), 'STB Models Tier 4'!L62*$L$2,"")</f>
        <v/>
      </c>
      <c r="M62" s="16" t="str">
        <f>IF(AND(NOT(ISBLANK('STB Models Tier 4'!M62)),OR(ISBLANK('STB Models Tier 4'!N62),'STB Models Tier 4'!N62=0),NOT(ISBLANK(VLOOKUP($F62,'Tier 4 Allowances'!$A$2:$AB$6,7,FALSE))),'STB Models Tier 4'!M62&lt;2), 'STB Models Tier 4'!M62*$M$2,"")</f>
        <v/>
      </c>
      <c r="N62" s="16" t="str">
        <f>IF(AND(NOT(ISBLANK('STB Models Tier 4'!N62)),NOT(ISBLANK(VLOOKUP($F62,'Tier 4 Allowances'!$A$2:$AB$6,8,FALSE))),'STB Models Tier 4'!N62&lt;2), 'STB Models Tier 4'!N62*$N$2,"")</f>
        <v/>
      </c>
      <c r="O62" s="16" t="str">
        <f>IF(AND(NOT(ISBLANK('STB Models Tier 4'!O62)),NOT(ISBLANK(VLOOKUP($F62,'Tier 4 Allowances'!$A$2:$AB$6,9,FALSE))),'STB Models Tier 4'!O62&lt;7), 'STB Models Tier 4'!O62*$O$2,"")</f>
        <v/>
      </c>
      <c r="P62" s="16" t="str">
        <f>IF(AND(NOT(ISBLANK('STB Models Tier 4'!P62)),OR(ISBLANK('STB Models Tier 4'!S62),'STB Models Tier 4'!S62=0),NOT(ISBLANK(VLOOKUP($F62,'Tier 4 Allowances'!$A$2:$AB$6,10,FALSE))),'STB Models Tier 4'!P62&lt;2), 'STB Models Tier 4'!P62*$P$2,"")</f>
        <v/>
      </c>
      <c r="Q62" s="16" t="str">
        <f>IF(AND(NOT(ISBLANK('STB Models Tier 4'!Q62)),NOT(ISBLANK(VLOOKUP($F62,'Tier 4 Allowances'!$A$2:$AB$6,11,FALSE))),'STB Models Tier 4'!Q62&lt;2), 'STB Models Tier 4'!Q62*$Q$2,"")</f>
        <v/>
      </c>
      <c r="R62" s="16" t="str">
        <f>IF(AND(NOT(ISBLANK('STB Models Tier 4'!R62)),OR(ISBLANK('STB Models Tier 4'!S62),'STB Models Tier 4'!S62=0),NOT(ISBLANK(VLOOKUP($F62,'Tier 4 Allowances'!$A$2:$AB$6,12,FALSE))),'STB Models Tier 4'!R62&lt;2), 'STB Models Tier 4'!R62*$R$2,"")</f>
        <v/>
      </c>
      <c r="S62" s="16" t="str">
        <f>IF(AND(NOT(ISBLANK('STB Models Tier 4'!S62)),NOT(ISBLANK(VLOOKUP($F62,'Tier 4 Allowances'!$A$2:$AB$6,13,FALSE))),'STB Models Tier 4'!S62&lt;2), 'STB Models Tier 4'!S62*$S$2,"")</f>
        <v/>
      </c>
      <c r="T62" s="16" t="str">
        <f>IF(AND(NOT(ISBLANK('STB Models Tier 4'!T62)),NOT(ISBLANK(VLOOKUP($F62,'Tier 4 Allowances'!$A$2:$AB$6,14,FALSE))),'STB Models Tier 4'!T62&lt;2), 'STB Models Tier 4'!T62*$T$2,"")</f>
        <v/>
      </c>
      <c r="U62" s="16" t="str">
        <f>IF(AND(NOT(ISBLANK('STB Models Tier 4'!U62)),NOT(ISBLANK(VLOOKUP($F62,'Tier 4 Allowances'!$A$2:$AB$6,15,FALSE))),'STB Models Tier 4'!U62&lt;3), 'STB Models Tier 4'!U62*$U$2,"")</f>
        <v/>
      </c>
      <c r="V62" s="16" t="str">
        <f>IF(AND(NOT(ISBLANK('STB Models Tier 4'!V62)),NOT(ISBLANK(VLOOKUP($F62,'Tier 4 Allowances'!$A$2:$AB$6,16,FALSE))),'STB Models Tier 4'!V62&lt;2), 'STB Models Tier 4'!V62*$V$2,"")</f>
        <v/>
      </c>
      <c r="W62" s="16" t="str">
        <f>IF(AND(NOT(ISBLANK('STB Models Tier 4'!W62)),NOT(ISBLANK(VLOOKUP($F62,'Tier 4 Allowances'!$A$2:$AB$6,17,FALSE))),'STB Models Tier 4'!W62&lt;6), 'STB Models Tier 4'!W62*$W$2,"")</f>
        <v/>
      </c>
      <c r="X62" s="16" t="str">
        <f>IF(AND(NOT(ISBLANK('STB Models Tier 4'!X62)),NOT(ISBLANK(VLOOKUP($F62,'Tier 4 Allowances'!$A$2:$AB$6,18,FALSE))),'STB Models Tier 4'!X62&lt;3), 'STB Models Tier 4'!X62*$X$2,"")</f>
        <v/>
      </c>
      <c r="Y62" s="16" t="str">
        <f>IF(AND(NOT(ISBLANK('STB Models Tier 4'!Y62)),NOT(ISBLANK(VLOOKUP($F62,'Tier 4 Allowances'!$A$2:$AB$6,19,FALSE))),'STB Models Tier 4'!Y62&lt;3), 'STB Models Tier 4'!Y62*$Y$2,"")</f>
        <v/>
      </c>
      <c r="Z62" s="16" t="str">
        <f>IF(AND(NOT(ISBLANK('STB Models Tier 4'!Z62)),NOT(ISBLANK(VLOOKUP($F62,'Tier 4 Allowances'!$A$2:$AB$6,20,FALSE))),'STB Models Tier 4'!Z62&lt;11), 'STB Models Tier 4'!Z62*$Z$2,"")</f>
        <v/>
      </c>
      <c r="AA62" s="16" t="str">
        <f>IF(AND(NOT(ISBLANK('STB Models Tier 4'!AA62)),NOT(ISBLANK(VLOOKUP($F62,'Tier 4 Allowances'!$A$2:$AB$6,21,FALSE))),'STB Models Tier 4'!AA62&lt;3), 'STB Models Tier 4'!AA62*$AA$2,"")</f>
        <v/>
      </c>
      <c r="AB62" s="16" t="str">
        <f>IF(AND(NOT(ISBLANK('STB Models Tier 4'!AB62)),NOT(ISBLANK(VLOOKUP($F62,'Tier 4 Allowances'!$A$2:$AB$6,22,FALSE))),'STB Models Tier 4'!AB62&lt;3), 'STB Models Tier 4'!AB62*$AB$2,"")</f>
        <v/>
      </c>
      <c r="AC62" s="16" t="str">
        <f>IF(AND(NOT(ISBLANK('STB Models Tier 4'!AC62)),NOT(ISBLANK(VLOOKUP($F62,'Tier 4 Allowances'!$A$2:$AB$6,23,FALSE))),'STB Models Tier 4'!AC62&lt;11), 'STB Models Tier 4'!AC62*$AC$2,"")</f>
        <v/>
      </c>
      <c r="AD62" s="16" t="str">
        <f>IF(AND(NOT(ISBLANK('STB Models Tier 4'!AD62)),NOT(ISBLANK(VLOOKUP($F62,'Tier 4 Allowances'!$A$2:$AB$6,24,FALSE))),'STB Models Tier 4'!AD62&lt;2), 'STB Models Tier 4'!AD62*$AD$2,"")</f>
        <v/>
      </c>
      <c r="AE62" s="16" t="str">
        <f>IF(AND(NOT(ISBLANK('STB Models Tier 4'!AE62)),NOT(ISBLANK(VLOOKUP($F62,'Tier 4 Allowances'!$A$2:$AB$6,25,FALSE))),'STB Models Tier 4'!AE62&lt;2,OR(ISBLANK('STB Models Tier 4'!AD62),'STB Models Tier 4'!AD62=0),OR(ISBLANK('STB Models Tier 4'!$O62),'STB Models Tier 4'!$O62=0)), 'STB Models Tier 4'!AE62*$AE$2,"")</f>
        <v/>
      </c>
      <c r="AF62" s="16" t="str">
        <f>IF(AND(NOT(ISBLANK('STB Models Tier 4'!AF62)),NOT(ISBLANK(VLOOKUP($F62,'Tier 4 Allowances'!$A$2:$AB$6,26,FALSE))),'STB Models Tier 4'!AF62&lt;2), 'STB Models Tier 4'!AF62*$AF$2,"")</f>
        <v/>
      </c>
      <c r="AG62" s="16" t="str">
        <f>IF(AND(NOT(ISBLANK('STB Models Tier 4'!AG62)),NOT(ISBLANK(VLOOKUP($F62,'Tier 4 Allowances'!$A$2:$AB$6,27,FALSE))),'STB Models Tier 4'!AG62&lt;2), 'STB Models Tier 4'!AG62*$AG$2,"")</f>
        <v/>
      </c>
      <c r="AH62" s="16" t="str">
        <f>IF(AND(NOT(ISBLANK('STB Models Tier 4'!AH62)),NOT(ISBLANK(VLOOKUP($F62,'Tier 4 Allowances'!$A$2:$AB$6,28,FALSE))),'STB Models Tier 4'!AH62&lt;2), 'STB Models Tier 4'!AH62*$AH$2,"")</f>
        <v/>
      </c>
      <c r="AI62" s="37" t="str">
        <f>IF(ISBLANK('STB Models Tier 4'!AI62),"",'STB Models Tier 4'!AI62)</f>
        <v/>
      </c>
      <c r="AJ62" s="37">
        <f>IF(AND('STB Models Tier 4'!AS62="Yes",P62=$P$2,NOT(Q62=$Q$2)),-10,0)</f>
        <v>0</v>
      </c>
      <c r="AK62" s="37">
        <f>IF(AND('STB Models Tier 4'!AS62="Yes",AF62=$AF$2),-5,0)</f>
        <v>0</v>
      </c>
      <c r="AL62" s="17" t="str">
        <f>IF(ISBLANK('STB Models Tier 4'!AJ62),"",'STB Models Tier 4'!AJ62)</f>
        <v/>
      </c>
      <c r="AM62" s="17" t="str">
        <f>IF(ISBLANK('STB Models Tier 4'!AK62),"",'STB Models Tier 4'!AK62)</f>
        <v/>
      </c>
      <c r="AN62" s="17" t="str">
        <f>IF(ISBLANK('STB Models Tier 4'!AL62),"",'STB Models Tier 4'!AL62)</f>
        <v/>
      </c>
      <c r="AO62" s="17" t="str">
        <f>IF(ISBLANK('STB Models Tier 4'!AM62),"",'STB Models Tier 4'!AM62)</f>
        <v/>
      </c>
      <c r="AP62" s="17" t="str">
        <f>IF(ISBLANK('STB Models Tier 4'!AN62),"",'STB Models Tier 4'!AN62)</f>
        <v/>
      </c>
      <c r="AQ62" s="17" t="str">
        <f>IF(ISBLANK('STB Models Tier 4'!F62),"",IF(ISBLANK('STB Models Tier 4'!G62), 14, 7-(4-$G62)/2))</f>
        <v/>
      </c>
      <c r="AR62" s="17" t="str">
        <f>IF(ISBLANK('STB Models Tier 4'!F62),"",IF(ISBLANK('STB Models Tier 4'!H62),10,(10-H62)))</f>
        <v/>
      </c>
      <c r="AS62" s="17" t="str">
        <f>IF(ISBLANK('STB Models Tier 4'!F62),"",IF(ISBLANK('STB Models Tier 4'!G62),0,7+(4-G62)/2))</f>
        <v/>
      </c>
      <c r="AT62" s="17" t="str">
        <f>IF(ISBLANK('STB Models Tier 4'!F62),"",'STB Models Tier 4'!H62)</f>
        <v/>
      </c>
      <c r="AU62" s="17" t="str">
        <f>IF(ISBLANK('STB Models Tier 4'!F62),"",(IF(OR(AND(NOT(ISBLANK('STB Models Tier 4'!G62)),ISBLANK('STB Models Tier 4'!AL62)),AND(NOT(ISBLANK('STB Models Tier 4'!H62)),ISBLANK('STB Models Tier 4'!AM62)),ISBLANK('STB Models Tier 4'!AK62)),"Incomplete",0.365*('STB Models Tier 4'!AJ62*AQ62+'STB Models Tier 4'!AK62*AR62+'STB Models Tier 4'!AL62*AS62+'STB Models Tier 4'!AM62*AT62))))</f>
        <v/>
      </c>
      <c r="AV62" s="16" t="str">
        <f>IF(ISBLANK('STB Models Tier 4'!F62),"",VLOOKUP(F62,'Tier 4 Allowances'!$A$2:$B$6,2,FALSE)+SUM($I62:$AH62)+AJ62+AK62)</f>
        <v/>
      </c>
      <c r="AW62" s="37" t="str">
        <f>IF(ISBLANK('STB Models Tier 4'!F62),"",AV62+'STB Models Tier 4'!AI62)</f>
        <v/>
      </c>
      <c r="AX62" s="37" t="str">
        <f>IF(ISBLANK('STB Models Tier 4'!AN62),"",IF('STB Models Tier 4'!AN62&gt;'Tier 4 Calculations'!AW62,"No","Yes"))</f>
        <v/>
      </c>
      <c r="AY62" s="51" t="str">
        <f>IF(ISBLANK('STB Models Tier 4'!AS62),"",'STB Models Tier 4'!AS62)</f>
        <v/>
      </c>
    </row>
    <row r="63" spans="1:51" ht="16" x14ac:dyDescent="0.2">
      <c r="A63" s="16" t="str">
        <f>IF(ISBLANK('STB Models Tier 4'!A63),"",'STB Models Tier 4'!A63)</f>
        <v/>
      </c>
      <c r="B63" s="16" t="str">
        <f>IF(ISBLANK('STB Models Tier 4'!B63),"",'STB Models Tier 4'!B63)</f>
        <v/>
      </c>
      <c r="C63" s="16" t="str">
        <f>IF(ISBLANK('STB Models Tier 4'!C63),"",'STB Models Tier 4'!C63)</f>
        <v/>
      </c>
      <c r="D63" s="16" t="str">
        <f>IF(ISBLANK('STB Models Tier 4'!D63),"",'STB Models Tier 4'!D63)</f>
        <v/>
      </c>
      <c r="E63" s="16" t="str">
        <f>IF(ISBLANK('STB Models Tier 4'!E63),"",'STB Models Tier 4'!E63)</f>
        <v/>
      </c>
      <c r="F63" s="16" t="str">
        <f>IF(ISBLANK('STB Models Tier 4'!F63),"",'STB Models Tier 4'!F63)</f>
        <v/>
      </c>
      <c r="G63" s="16" t="str">
        <f>IF(ISBLANK('STB Models Tier 4'!G63),"",'STB Models Tier 4'!G63)</f>
        <v/>
      </c>
      <c r="H63" s="16" t="str">
        <f>IF(ISBLANK('STB Models Tier 4'!H63),"",'STB Models Tier 4'!H63)</f>
        <v/>
      </c>
      <c r="I63" s="16" t="str">
        <f>IF(AND(NOT(ISBLANK('STB Models Tier 4'!I63)),NOT(ISBLANK(VLOOKUP($F63,'Tier 4 Allowances'!$A$2:$AB$6,3,FALSE))),'STB Models Tier 4'!I63&lt;2), 'STB Models Tier 4'!I63*$I$2,"")</f>
        <v/>
      </c>
      <c r="J63" s="16" t="str">
        <f>IF(AND(NOT(ISBLANK('STB Models Tier 4'!J63)),NOT(ISBLANK(VLOOKUP($F63,'Tier 4 Allowances'!$A$2:$AB$6,4,FALSE))),'STB Models Tier 4'!J63&lt;3), 'STB Models Tier 4'!J63*$J$2,"")</f>
        <v/>
      </c>
      <c r="K63" s="16" t="str">
        <f>IF(AND(NOT(ISBLANK('STB Models Tier 4'!K63)),NOT(ISBLANK(VLOOKUP($F63,'Tier 4 Allowances'!$A$2:$AB$6,5,FALSE))),'STB Models Tier 4'!K63&lt;2), 'STB Models Tier 4'!K63*$K$2,"")</f>
        <v/>
      </c>
      <c r="L63" s="16" t="str">
        <f>IF(AND(NOT(ISBLANK('STB Models Tier 4'!L63)),NOT(ISBLANK(VLOOKUP($F63,'Tier 4 Allowances'!$A$2:$AB$6,6,FALSE))),'STB Models Tier 4'!L63&lt;3), 'STB Models Tier 4'!L63*$L$2,"")</f>
        <v/>
      </c>
      <c r="M63" s="16" t="str">
        <f>IF(AND(NOT(ISBLANK('STB Models Tier 4'!M63)),OR(ISBLANK('STB Models Tier 4'!N63),'STB Models Tier 4'!N63=0),NOT(ISBLANK(VLOOKUP($F63,'Tier 4 Allowances'!$A$2:$AB$6,7,FALSE))),'STB Models Tier 4'!M63&lt;2), 'STB Models Tier 4'!M63*$M$2,"")</f>
        <v/>
      </c>
      <c r="N63" s="16" t="str">
        <f>IF(AND(NOT(ISBLANK('STB Models Tier 4'!N63)),NOT(ISBLANK(VLOOKUP($F63,'Tier 4 Allowances'!$A$2:$AB$6,8,FALSE))),'STB Models Tier 4'!N63&lt;2), 'STB Models Tier 4'!N63*$N$2,"")</f>
        <v/>
      </c>
      <c r="O63" s="16" t="str">
        <f>IF(AND(NOT(ISBLANK('STB Models Tier 4'!O63)),NOT(ISBLANK(VLOOKUP($F63,'Tier 4 Allowances'!$A$2:$AB$6,9,FALSE))),'STB Models Tier 4'!O63&lt;7), 'STB Models Tier 4'!O63*$O$2,"")</f>
        <v/>
      </c>
      <c r="P63" s="16" t="str">
        <f>IF(AND(NOT(ISBLANK('STB Models Tier 4'!P63)),OR(ISBLANK('STB Models Tier 4'!S63),'STB Models Tier 4'!S63=0),NOT(ISBLANK(VLOOKUP($F63,'Tier 4 Allowances'!$A$2:$AB$6,10,FALSE))),'STB Models Tier 4'!P63&lt;2), 'STB Models Tier 4'!P63*$P$2,"")</f>
        <v/>
      </c>
      <c r="Q63" s="16" t="str">
        <f>IF(AND(NOT(ISBLANK('STB Models Tier 4'!Q63)),NOT(ISBLANK(VLOOKUP($F63,'Tier 4 Allowances'!$A$2:$AB$6,11,FALSE))),'STB Models Tier 4'!Q63&lt;2), 'STB Models Tier 4'!Q63*$Q$2,"")</f>
        <v/>
      </c>
      <c r="R63" s="16" t="str">
        <f>IF(AND(NOT(ISBLANK('STB Models Tier 4'!R63)),OR(ISBLANK('STB Models Tier 4'!S63),'STB Models Tier 4'!S63=0),NOT(ISBLANK(VLOOKUP($F63,'Tier 4 Allowances'!$A$2:$AB$6,12,FALSE))),'STB Models Tier 4'!R63&lt;2), 'STB Models Tier 4'!R63*$R$2,"")</f>
        <v/>
      </c>
      <c r="S63" s="16" t="str">
        <f>IF(AND(NOT(ISBLANK('STB Models Tier 4'!S63)),NOT(ISBLANK(VLOOKUP($F63,'Tier 4 Allowances'!$A$2:$AB$6,13,FALSE))),'STB Models Tier 4'!S63&lt;2), 'STB Models Tier 4'!S63*$S$2,"")</f>
        <v/>
      </c>
      <c r="T63" s="16" t="str">
        <f>IF(AND(NOT(ISBLANK('STB Models Tier 4'!T63)),NOT(ISBLANK(VLOOKUP($F63,'Tier 4 Allowances'!$A$2:$AB$6,14,FALSE))),'STB Models Tier 4'!T63&lt;2), 'STB Models Tier 4'!T63*$T$2,"")</f>
        <v/>
      </c>
      <c r="U63" s="16" t="str">
        <f>IF(AND(NOT(ISBLANK('STB Models Tier 4'!U63)),NOT(ISBLANK(VLOOKUP($F63,'Tier 4 Allowances'!$A$2:$AB$6,15,FALSE))),'STB Models Tier 4'!U63&lt;3), 'STB Models Tier 4'!U63*$U$2,"")</f>
        <v/>
      </c>
      <c r="V63" s="16" t="str">
        <f>IF(AND(NOT(ISBLANK('STB Models Tier 4'!V63)),NOT(ISBLANK(VLOOKUP($F63,'Tier 4 Allowances'!$A$2:$AB$6,16,FALSE))),'STB Models Tier 4'!V63&lt;2), 'STB Models Tier 4'!V63*$V$2,"")</f>
        <v/>
      </c>
      <c r="W63" s="16" t="str">
        <f>IF(AND(NOT(ISBLANK('STB Models Tier 4'!W63)),NOT(ISBLANK(VLOOKUP($F63,'Tier 4 Allowances'!$A$2:$AB$6,17,FALSE))),'STB Models Tier 4'!W63&lt;6), 'STB Models Tier 4'!W63*$W$2,"")</f>
        <v/>
      </c>
      <c r="X63" s="16" t="str">
        <f>IF(AND(NOT(ISBLANK('STB Models Tier 4'!X63)),NOT(ISBLANK(VLOOKUP($F63,'Tier 4 Allowances'!$A$2:$AB$6,18,FALSE))),'STB Models Tier 4'!X63&lt;3), 'STB Models Tier 4'!X63*$X$2,"")</f>
        <v/>
      </c>
      <c r="Y63" s="16" t="str">
        <f>IF(AND(NOT(ISBLANK('STB Models Tier 4'!Y63)),NOT(ISBLANK(VLOOKUP($F63,'Tier 4 Allowances'!$A$2:$AB$6,19,FALSE))),'STB Models Tier 4'!Y63&lt;3), 'STB Models Tier 4'!Y63*$Y$2,"")</f>
        <v/>
      </c>
      <c r="Z63" s="16" t="str">
        <f>IF(AND(NOT(ISBLANK('STB Models Tier 4'!Z63)),NOT(ISBLANK(VLOOKUP($F63,'Tier 4 Allowances'!$A$2:$AB$6,20,FALSE))),'STB Models Tier 4'!Z63&lt;11), 'STB Models Tier 4'!Z63*$Z$2,"")</f>
        <v/>
      </c>
      <c r="AA63" s="16" t="str">
        <f>IF(AND(NOT(ISBLANK('STB Models Tier 4'!AA63)),NOT(ISBLANK(VLOOKUP($F63,'Tier 4 Allowances'!$A$2:$AB$6,21,FALSE))),'STB Models Tier 4'!AA63&lt;3), 'STB Models Tier 4'!AA63*$AA$2,"")</f>
        <v/>
      </c>
      <c r="AB63" s="16" t="str">
        <f>IF(AND(NOT(ISBLANK('STB Models Tier 4'!AB63)),NOT(ISBLANK(VLOOKUP($F63,'Tier 4 Allowances'!$A$2:$AB$6,22,FALSE))),'STB Models Tier 4'!AB63&lt;3), 'STB Models Tier 4'!AB63*$AB$2,"")</f>
        <v/>
      </c>
      <c r="AC63" s="16" t="str">
        <f>IF(AND(NOT(ISBLANK('STB Models Tier 4'!AC63)),NOT(ISBLANK(VLOOKUP($F63,'Tier 4 Allowances'!$A$2:$AB$6,23,FALSE))),'STB Models Tier 4'!AC63&lt;11), 'STB Models Tier 4'!AC63*$AC$2,"")</f>
        <v/>
      </c>
      <c r="AD63" s="16" t="str">
        <f>IF(AND(NOT(ISBLANK('STB Models Tier 4'!AD63)),NOT(ISBLANK(VLOOKUP($F63,'Tier 4 Allowances'!$A$2:$AB$6,24,FALSE))),'STB Models Tier 4'!AD63&lt;2), 'STB Models Tier 4'!AD63*$AD$2,"")</f>
        <v/>
      </c>
      <c r="AE63" s="16" t="str">
        <f>IF(AND(NOT(ISBLANK('STB Models Tier 4'!AE63)),NOT(ISBLANK(VLOOKUP($F63,'Tier 4 Allowances'!$A$2:$AB$6,25,FALSE))),'STB Models Tier 4'!AE63&lt;2,OR(ISBLANK('STB Models Tier 4'!AD63),'STB Models Tier 4'!AD63=0),OR(ISBLANK('STB Models Tier 4'!$O63),'STB Models Tier 4'!$O63=0)), 'STB Models Tier 4'!AE63*$AE$2,"")</f>
        <v/>
      </c>
      <c r="AF63" s="16" t="str">
        <f>IF(AND(NOT(ISBLANK('STB Models Tier 4'!AF63)),NOT(ISBLANK(VLOOKUP($F63,'Tier 4 Allowances'!$A$2:$AB$6,26,FALSE))),'STB Models Tier 4'!AF63&lt;2), 'STB Models Tier 4'!AF63*$AF$2,"")</f>
        <v/>
      </c>
      <c r="AG63" s="16" t="str">
        <f>IF(AND(NOT(ISBLANK('STB Models Tier 4'!AG63)),NOT(ISBLANK(VLOOKUP($F63,'Tier 4 Allowances'!$A$2:$AB$6,27,FALSE))),'STB Models Tier 4'!AG63&lt;2), 'STB Models Tier 4'!AG63*$AG$2,"")</f>
        <v/>
      </c>
      <c r="AH63" s="16" t="str">
        <f>IF(AND(NOT(ISBLANK('STB Models Tier 4'!AH63)),NOT(ISBLANK(VLOOKUP($F63,'Tier 4 Allowances'!$A$2:$AB$6,28,FALSE))),'STB Models Tier 4'!AH63&lt;2), 'STB Models Tier 4'!AH63*$AH$2,"")</f>
        <v/>
      </c>
      <c r="AI63" s="37" t="str">
        <f>IF(ISBLANK('STB Models Tier 4'!AI63),"",'STB Models Tier 4'!AI63)</f>
        <v/>
      </c>
      <c r="AJ63" s="37">
        <f>IF(AND('STB Models Tier 4'!AS63="Yes",P63=$P$2,NOT(Q63=$Q$2)),-10,0)</f>
        <v>0</v>
      </c>
      <c r="AK63" s="37">
        <f>IF(AND('STB Models Tier 4'!AS63="Yes",AF63=$AF$2),-5,0)</f>
        <v>0</v>
      </c>
      <c r="AL63" s="17" t="str">
        <f>IF(ISBLANK('STB Models Tier 4'!AJ63),"",'STB Models Tier 4'!AJ63)</f>
        <v/>
      </c>
      <c r="AM63" s="17" t="str">
        <f>IF(ISBLANK('STB Models Tier 4'!AK63),"",'STB Models Tier 4'!AK63)</f>
        <v/>
      </c>
      <c r="AN63" s="17" t="str">
        <f>IF(ISBLANK('STB Models Tier 4'!AL63),"",'STB Models Tier 4'!AL63)</f>
        <v/>
      </c>
      <c r="AO63" s="17" t="str">
        <f>IF(ISBLANK('STB Models Tier 4'!AM63),"",'STB Models Tier 4'!AM63)</f>
        <v/>
      </c>
      <c r="AP63" s="17" t="str">
        <f>IF(ISBLANK('STB Models Tier 4'!AN63),"",'STB Models Tier 4'!AN63)</f>
        <v/>
      </c>
      <c r="AQ63" s="17" t="str">
        <f>IF(ISBLANK('STB Models Tier 4'!F63),"",IF(ISBLANK('STB Models Tier 4'!G63), 14, 7-(4-$G63)/2))</f>
        <v/>
      </c>
      <c r="AR63" s="17" t="str">
        <f>IF(ISBLANK('STB Models Tier 4'!F63),"",IF(ISBLANK('STB Models Tier 4'!H63),10,(10-H63)))</f>
        <v/>
      </c>
      <c r="AS63" s="17" t="str">
        <f>IF(ISBLANK('STB Models Tier 4'!F63),"",IF(ISBLANK('STB Models Tier 4'!G63),0,7+(4-G63)/2))</f>
        <v/>
      </c>
      <c r="AT63" s="17" t="str">
        <f>IF(ISBLANK('STB Models Tier 4'!F63),"",'STB Models Tier 4'!H63)</f>
        <v/>
      </c>
      <c r="AU63" s="17" t="str">
        <f>IF(ISBLANK('STB Models Tier 4'!F63),"",(IF(OR(AND(NOT(ISBLANK('STB Models Tier 4'!G63)),ISBLANK('STB Models Tier 4'!AL63)),AND(NOT(ISBLANK('STB Models Tier 4'!H63)),ISBLANK('STB Models Tier 4'!AM63)),ISBLANK('STB Models Tier 4'!AK63)),"Incomplete",0.365*('STB Models Tier 4'!AJ63*AQ63+'STB Models Tier 4'!AK63*AR63+'STB Models Tier 4'!AL63*AS63+'STB Models Tier 4'!AM63*AT63))))</f>
        <v/>
      </c>
      <c r="AV63" s="16" t="str">
        <f>IF(ISBLANK('STB Models Tier 4'!F63),"",VLOOKUP(F63,'Tier 4 Allowances'!$A$2:$B$6,2,FALSE)+SUM($I63:$AH63)+AJ63+AK63)</f>
        <v/>
      </c>
      <c r="AW63" s="37" t="str">
        <f>IF(ISBLANK('STB Models Tier 4'!F63),"",AV63+'STB Models Tier 4'!AI63)</f>
        <v/>
      </c>
      <c r="AX63" s="37" t="str">
        <f>IF(ISBLANK('STB Models Tier 4'!AN63),"",IF('STB Models Tier 4'!AN63&gt;'Tier 4 Calculations'!AW63,"No","Yes"))</f>
        <v/>
      </c>
      <c r="AY63" s="51" t="str">
        <f>IF(ISBLANK('STB Models Tier 4'!AS63),"",'STB Models Tier 4'!AS63)</f>
        <v/>
      </c>
    </row>
    <row r="64" spans="1:51" ht="16" x14ac:dyDescent="0.2">
      <c r="A64" s="16" t="str">
        <f>IF(ISBLANK('STB Models Tier 4'!A64),"",'STB Models Tier 4'!A64)</f>
        <v/>
      </c>
      <c r="B64" s="16" t="str">
        <f>IF(ISBLANK('STB Models Tier 4'!B64),"",'STB Models Tier 4'!B64)</f>
        <v/>
      </c>
      <c r="C64" s="16" t="str">
        <f>IF(ISBLANK('STB Models Tier 4'!C64),"",'STB Models Tier 4'!C64)</f>
        <v/>
      </c>
      <c r="D64" s="16" t="str">
        <f>IF(ISBLANK('STB Models Tier 4'!D64),"",'STB Models Tier 4'!D64)</f>
        <v/>
      </c>
      <c r="E64" s="16" t="str">
        <f>IF(ISBLANK('STB Models Tier 4'!E64),"",'STB Models Tier 4'!E64)</f>
        <v/>
      </c>
      <c r="F64" s="16" t="str">
        <f>IF(ISBLANK('STB Models Tier 4'!F64),"",'STB Models Tier 4'!F64)</f>
        <v/>
      </c>
      <c r="G64" s="16" t="str">
        <f>IF(ISBLANK('STB Models Tier 4'!G64),"",'STB Models Tier 4'!G64)</f>
        <v/>
      </c>
      <c r="H64" s="16" t="str">
        <f>IF(ISBLANK('STB Models Tier 4'!H64),"",'STB Models Tier 4'!H64)</f>
        <v/>
      </c>
      <c r="I64" s="16" t="str">
        <f>IF(AND(NOT(ISBLANK('STB Models Tier 4'!I64)),NOT(ISBLANK(VLOOKUP($F64,'Tier 4 Allowances'!$A$2:$AB$6,3,FALSE))),'STB Models Tier 4'!I64&lt;2), 'STB Models Tier 4'!I64*$I$2,"")</f>
        <v/>
      </c>
      <c r="J64" s="16" t="str">
        <f>IF(AND(NOT(ISBLANK('STB Models Tier 4'!J64)),NOT(ISBLANK(VLOOKUP($F64,'Tier 4 Allowances'!$A$2:$AB$6,4,FALSE))),'STB Models Tier 4'!J64&lt;3), 'STB Models Tier 4'!J64*$J$2,"")</f>
        <v/>
      </c>
      <c r="K64" s="16" t="str">
        <f>IF(AND(NOT(ISBLANK('STB Models Tier 4'!K64)),NOT(ISBLANK(VLOOKUP($F64,'Tier 4 Allowances'!$A$2:$AB$6,5,FALSE))),'STB Models Tier 4'!K64&lt;2), 'STB Models Tier 4'!K64*$K$2,"")</f>
        <v/>
      </c>
      <c r="L64" s="16" t="str">
        <f>IF(AND(NOT(ISBLANK('STB Models Tier 4'!L64)),NOT(ISBLANK(VLOOKUP($F64,'Tier 4 Allowances'!$A$2:$AB$6,6,FALSE))),'STB Models Tier 4'!L64&lt;3), 'STB Models Tier 4'!L64*$L$2,"")</f>
        <v/>
      </c>
      <c r="M64" s="16" t="str">
        <f>IF(AND(NOT(ISBLANK('STB Models Tier 4'!M64)),OR(ISBLANK('STB Models Tier 4'!N64),'STB Models Tier 4'!N64=0),NOT(ISBLANK(VLOOKUP($F64,'Tier 4 Allowances'!$A$2:$AB$6,7,FALSE))),'STB Models Tier 4'!M64&lt;2), 'STB Models Tier 4'!M64*$M$2,"")</f>
        <v/>
      </c>
      <c r="N64" s="16" t="str">
        <f>IF(AND(NOT(ISBLANK('STB Models Tier 4'!N64)),NOT(ISBLANK(VLOOKUP($F64,'Tier 4 Allowances'!$A$2:$AB$6,8,FALSE))),'STB Models Tier 4'!N64&lt;2), 'STB Models Tier 4'!N64*$N$2,"")</f>
        <v/>
      </c>
      <c r="O64" s="16" t="str">
        <f>IF(AND(NOT(ISBLANK('STB Models Tier 4'!O64)),NOT(ISBLANK(VLOOKUP($F64,'Tier 4 Allowances'!$A$2:$AB$6,9,FALSE))),'STB Models Tier 4'!O64&lt;7), 'STB Models Tier 4'!O64*$O$2,"")</f>
        <v/>
      </c>
      <c r="P64" s="16" t="str">
        <f>IF(AND(NOT(ISBLANK('STB Models Tier 4'!P64)),OR(ISBLANK('STB Models Tier 4'!S64),'STB Models Tier 4'!S64=0),NOT(ISBLANK(VLOOKUP($F64,'Tier 4 Allowances'!$A$2:$AB$6,10,FALSE))),'STB Models Tier 4'!P64&lt;2), 'STB Models Tier 4'!P64*$P$2,"")</f>
        <v/>
      </c>
      <c r="Q64" s="16" t="str">
        <f>IF(AND(NOT(ISBLANK('STB Models Tier 4'!Q64)),NOT(ISBLANK(VLOOKUP($F64,'Tier 4 Allowances'!$A$2:$AB$6,11,FALSE))),'STB Models Tier 4'!Q64&lt;2), 'STB Models Tier 4'!Q64*$Q$2,"")</f>
        <v/>
      </c>
      <c r="R64" s="16" t="str">
        <f>IF(AND(NOT(ISBLANK('STB Models Tier 4'!R64)),OR(ISBLANK('STB Models Tier 4'!S64),'STB Models Tier 4'!S64=0),NOT(ISBLANK(VLOOKUP($F64,'Tier 4 Allowances'!$A$2:$AB$6,12,FALSE))),'STB Models Tier 4'!R64&lt;2), 'STB Models Tier 4'!R64*$R$2,"")</f>
        <v/>
      </c>
      <c r="S64" s="16" t="str">
        <f>IF(AND(NOT(ISBLANK('STB Models Tier 4'!S64)),NOT(ISBLANK(VLOOKUP($F64,'Tier 4 Allowances'!$A$2:$AB$6,13,FALSE))),'STB Models Tier 4'!S64&lt;2), 'STB Models Tier 4'!S64*$S$2,"")</f>
        <v/>
      </c>
      <c r="T64" s="16" t="str">
        <f>IF(AND(NOT(ISBLANK('STB Models Tier 4'!T64)),NOT(ISBLANK(VLOOKUP($F64,'Tier 4 Allowances'!$A$2:$AB$6,14,FALSE))),'STB Models Tier 4'!T64&lt;2), 'STB Models Tier 4'!T64*$T$2,"")</f>
        <v/>
      </c>
      <c r="U64" s="16" t="str">
        <f>IF(AND(NOT(ISBLANK('STB Models Tier 4'!U64)),NOT(ISBLANK(VLOOKUP($F64,'Tier 4 Allowances'!$A$2:$AB$6,15,FALSE))),'STB Models Tier 4'!U64&lt;3), 'STB Models Tier 4'!U64*$U$2,"")</f>
        <v/>
      </c>
      <c r="V64" s="16" t="str">
        <f>IF(AND(NOT(ISBLANK('STB Models Tier 4'!V64)),NOT(ISBLANK(VLOOKUP($F64,'Tier 4 Allowances'!$A$2:$AB$6,16,FALSE))),'STB Models Tier 4'!V64&lt;2), 'STB Models Tier 4'!V64*$V$2,"")</f>
        <v/>
      </c>
      <c r="W64" s="16" t="str">
        <f>IF(AND(NOT(ISBLANK('STB Models Tier 4'!W64)),NOT(ISBLANK(VLOOKUP($F64,'Tier 4 Allowances'!$A$2:$AB$6,17,FALSE))),'STB Models Tier 4'!W64&lt;6), 'STB Models Tier 4'!W64*$W$2,"")</f>
        <v/>
      </c>
      <c r="X64" s="16" t="str">
        <f>IF(AND(NOT(ISBLANK('STB Models Tier 4'!X64)),NOT(ISBLANK(VLOOKUP($F64,'Tier 4 Allowances'!$A$2:$AB$6,18,FALSE))),'STB Models Tier 4'!X64&lt;3), 'STB Models Tier 4'!X64*$X$2,"")</f>
        <v/>
      </c>
      <c r="Y64" s="16" t="str">
        <f>IF(AND(NOT(ISBLANK('STB Models Tier 4'!Y64)),NOT(ISBLANK(VLOOKUP($F64,'Tier 4 Allowances'!$A$2:$AB$6,19,FALSE))),'STB Models Tier 4'!Y64&lt;3), 'STB Models Tier 4'!Y64*$Y$2,"")</f>
        <v/>
      </c>
      <c r="Z64" s="16" t="str">
        <f>IF(AND(NOT(ISBLANK('STB Models Tier 4'!Z64)),NOT(ISBLANK(VLOOKUP($F64,'Tier 4 Allowances'!$A$2:$AB$6,20,FALSE))),'STB Models Tier 4'!Z64&lt;11), 'STB Models Tier 4'!Z64*$Z$2,"")</f>
        <v/>
      </c>
      <c r="AA64" s="16" t="str">
        <f>IF(AND(NOT(ISBLANK('STB Models Tier 4'!AA64)),NOT(ISBLANK(VLOOKUP($F64,'Tier 4 Allowances'!$A$2:$AB$6,21,FALSE))),'STB Models Tier 4'!AA64&lt;3), 'STB Models Tier 4'!AA64*$AA$2,"")</f>
        <v/>
      </c>
      <c r="AB64" s="16" t="str">
        <f>IF(AND(NOT(ISBLANK('STB Models Tier 4'!AB64)),NOT(ISBLANK(VLOOKUP($F64,'Tier 4 Allowances'!$A$2:$AB$6,22,FALSE))),'STB Models Tier 4'!AB64&lt;3), 'STB Models Tier 4'!AB64*$AB$2,"")</f>
        <v/>
      </c>
      <c r="AC64" s="16" t="str">
        <f>IF(AND(NOT(ISBLANK('STB Models Tier 4'!AC64)),NOT(ISBLANK(VLOOKUP($F64,'Tier 4 Allowances'!$A$2:$AB$6,23,FALSE))),'STB Models Tier 4'!AC64&lt;11), 'STB Models Tier 4'!AC64*$AC$2,"")</f>
        <v/>
      </c>
      <c r="AD64" s="16" t="str">
        <f>IF(AND(NOT(ISBLANK('STB Models Tier 4'!AD64)),NOT(ISBLANK(VLOOKUP($F64,'Tier 4 Allowances'!$A$2:$AB$6,24,FALSE))),'STB Models Tier 4'!AD64&lt;2), 'STB Models Tier 4'!AD64*$AD$2,"")</f>
        <v/>
      </c>
      <c r="AE64" s="16" t="str">
        <f>IF(AND(NOT(ISBLANK('STB Models Tier 4'!AE64)),NOT(ISBLANK(VLOOKUP($F64,'Tier 4 Allowances'!$A$2:$AB$6,25,FALSE))),'STB Models Tier 4'!AE64&lt;2,OR(ISBLANK('STB Models Tier 4'!AD64),'STB Models Tier 4'!AD64=0),OR(ISBLANK('STB Models Tier 4'!$O64),'STB Models Tier 4'!$O64=0)), 'STB Models Tier 4'!AE64*$AE$2,"")</f>
        <v/>
      </c>
      <c r="AF64" s="16" t="str">
        <f>IF(AND(NOT(ISBLANK('STB Models Tier 4'!AF64)),NOT(ISBLANK(VLOOKUP($F64,'Tier 4 Allowances'!$A$2:$AB$6,26,FALSE))),'STB Models Tier 4'!AF64&lt;2), 'STB Models Tier 4'!AF64*$AF$2,"")</f>
        <v/>
      </c>
      <c r="AG64" s="16" t="str">
        <f>IF(AND(NOT(ISBLANK('STB Models Tier 4'!AG64)),NOT(ISBLANK(VLOOKUP($F64,'Tier 4 Allowances'!$A$2:$AB$6,27,FALSE))),'STB Models Tier 4'!AG64&lt;2), 'STB Models Tier 4'!AG64*$AG$2,"")</f>
        <v/>
      </c>
      <c r="AH64" s="16" t="str">
        <f>IF(AND(NOT(ISBLANK('STB Models Tier 4'!AH64)),NOT(ISBLANK(VLOOKUP($F64,'Tier 4 Allowances'!$A$2:$AB$6,28,FALSE))),'STB Models Tier 4'!AH64&lt;2), 'STB Models Tier 4'!AH64*$AH$2,"")</f>
        <v/>
      </c>
      <c r="AI64" s="37" t="str">
        <f>IF(ISBLANK('STB Models Tier 4'!AI64),"",'STB Models Tier 4'!AI64)</f>
        <v/>
      </c>
      <c r="AJ64" s="37">
        <f>IF(AND('STB Models Tier 4'!AS64="Yes",P64=$P$2,NOT(Q64=$Q$2)),-10,0)</f>
        <v>0</v>
      </c>
      <c r="AK64" s="37">
        <f>IF(AND('STB Models Tier 4'!AS64="Yes",AF64=$AF$2),-5,0)</f>
        <v>0</v>
      </c>
      <c r="AL64" s="17" t="str">
        <f>IF(ISBLANK('STB Models Tier 4'!AJ64),"",'STB Models Tier 4'!AJ64)</f>
        <v/>
      </c>
      <c r="AM64" s="17" t="str">
        <f>IF(ISBLANK('STB Models Tier 4'!AK64),"",'STB Models Tier 4'!AK64)</f>
        <v/>
      </c>
      <c r="AN64" s="17" t="str">
        <f>IF(ISBLANK('STB Models Tier 4'!AL64),"",'STB Models Tier 4'!AL64)</f>
        <v/>
      </c>
      <c r="AO64" s="17" t="str">
        <f>IF(ISBLANK('STB Models Tier 4'!AM64),"",'STB Models Tier 4'!AM64)</f>
        <v/>
      </c>
      <c r="AP64" s="17" t="str">
        <f>IF(ISBLANK('STB Models Tier 4'!AN64),"",'STB Models Tier 4'!AN64)</f>
        <v/>
      </c>
      <c r="AQ64" s="17" t="str">
        <f>IF(ISBLANK('STB Models Tier 4'!F64),"",IF(ISBLANK('STB Models Tier 4'!G64), 14, 7-(4-$G64)/2))</f>
        <v/>
      </c>
      <c r="AR64" s="17" t="str">
        <f>IF(ISBLANK('STB Models Tier 4'!F64),"",IF(ISBLANK('STB Models Tier 4'!H64),10,(10-H64)))</f>
        <v/>
      </c>
      <c r="AS64" s="17" t="str">
        <f>IF(ISBLANK('STB Models Tier 4'!F64),"",IF(ISBLANK('STB Models Tier 4'!G64),0,7+(4-G64)/2))</f>
        <v/>
      </c>
      <c r="AT64" s="17" t="str">
        <f>IF(ISBLANK('STB Models Tier 4'!F64),"",'STB Models Tier 4'!H64)</f>
        <v/>
      </c>
      <c r="AU64" s="17" t="str">
        <f>IF(ISBLANK('STB Models Tier 4'!F64),"",(IF(OR(AND(NOT(ISBLANK('STB Models Tier 4'!G64)),ISBLANK('STB Models Tier 4'!AL64)),AND(NOT(ISBLANK('STB Models Tier 4'!H64)),ISBLANK('STB Models Tier 4'!AM64)),ISBLANK('STB Models Tier 4'!AK64)),"Incomplete",0.365*('STB Models Tier 4'!AJ64*AQ64+'STB Models Tier 4'!AK64*AR64+'STB Models Tier 4'!AL64*AS64+'STB Models Tier 4'!AM64*AT64))))</f>
        <v/>
      </c>
      <c r="AV64" s="16" t="str">
        <f>IF(ISBLANK('STB Models Tier 4'!F64),"",VLOOKUP(F64,'Tier 4 Allowances'!$A$2:$B$6,2,FALSE)+SUM($I64:$AH64)+AJ64+AK64)</f>
        <v/>
      </c>
      <c r="AW64" s="37" t="str">
        <f>IF(ISBLANK('STB Models Tier 4'!F64),"",AV64+'STB Models Tier 4'!AI64)</f>
        <v/>
      </c>
      <c r="AX64" s="37" t="str">
        <f>IF(ISBLANK('STB Models Tier 4'!AN64),"",IF('STB Models Tier 4'!AN64&gt;'Tier 4 Calculations'!AW64,"No","Yes"))</f>
        <v/>
      </c>
      <c r="AY64" s="51" t="str">
        <f>IF(ISBLANK('STB Models Tier 4'!AS64),"",'STB Models Tier 4'!AS64)</f>
        <v/>
      </c>
    </row>
    <row r="65" spans="1:51" ht="16" x14ac:dyDescent="0.2">
      <c r="A65" s="16" t="str">
        <f>IF(ISBLANK('STB Models Tier 4'!A65),"",'STB Models Tier 4'!A65)</f>
        <v/>
      </c>
      <c r="B65" s="16" t="str">
        <f>IF(ISBLANK('STB Models Tier 4'!B65),"",'STB Models Tier 4'!B65)</f>
        <v/>
      </c>
      <c r="C65" s="16" t="str">
        <f>IF(ISBLANK('STB Models Tier 4'!C65),"",'STB Models Tier 4'!C65)</f>
        <v/>
      </c>
      <c r="D65" s="16" t="str">
        <f>IF(ISBLANK('STB Models Tier 4'!D65),"",'STB Models Tier 4'!D65)</f>
        <v/>
      </c>
      <c r="E65" s="16" t="str">
        <f>IF(ISBLANK('STB Models Tier 4'!E65),"",'STB Models Tier 4'!E65)</f>
        <v/>
      </c>
      <c r="F65" s="16" t="str">
        <f>IF(ISBLANK('STB Models Tier 4'!F65),"",'STB Models Tier 4'!F65)</f>
        <v/>
      </c>
      <c r="G65" s="16" t="str">
        <f>IF(ISBLANK('STB Models Tier 4'!G65),"",'STB Models Tier 4'!G65)</f>
        <v/>
      </c>
      <c r="H65" s="16" t="str">
        <f>IF(ISBLANK('STB Models Tier 4'!H65),"",'STB Models Tier 4'!H65)</f>
        <v/>
      </c>
      <c r="I65" s="16" t="str">
        <f>IF(AND(NOT(ISBLANK('STB Models Tier 4'!I65)),NOT(ISBLANK(VLOOKUP($F65,'Tier 4 Allowances'!$A$2:$AB$6,3,FALSE))),'STB Models Tier 4'!I65&lt;2), 'STB Models Tier 4'!I65*$I$2,"")</f>
        <v/>
      </c>
      <c r="J65" s="16" t="str">
        <f>IF(AND(NOT(ISBLANK('STB Models Tier 4'!J65)),NOT(ISBLANK(VLOOKUP($F65,'Tier 4 Allowances'!$A$2:$AB$6,4,FALSE))),'STB Models Tier 4'!J65&lt;3), 'STB Models Tier 4'!J65*$J$2,"")</f>
        <v/>
      </c>
      <c r="K65" s="16" t="str">
        <f>IF(AND(NOT(ISBLANK('STB Models Tier 4'!K65)),NOT(ISBLANK(VLOOKUP($F65,'Tier 4 Allowances'!$A$2:$AB$6,5,FALSE))),'STB Models Tier 4'!K65&lt;2), 'STB Models Tier 4'!K65*$K$2,"")</f>
        <v/>
      </c>
      <c r="L65" s="16" t="str">
        <f>IF(AND(NOT(ISBLANK('STB Models Tier 4'!L65)),NOT(ISBLANK(VLOOKUP($F65,'Tier 4 Allowances'!$A$2:$AB$6,6,FALSE))),'STB Models Tier 4'!L65&lt;3), 'STB Models Tier 4'!L65*$L$2,"")</f>
        <v/>
      </c>
      <c r="M65" s="16" t="str">
        <f>IF(AND(NOT(ISBLANK('STB Models Tier 4'!M65)),OR(ISBLANK('STB Models Tier 4'!N65),'STB Models Tier 4'!N65=0),NOT(ISBLANK(VLOOKUP($F65,'Tier 4 Allowances'!$A$2:$AB$6,7,FALSE))),'STB Models Tier 4'!M65&lt;2), 'STB Models Tier 4'!M65*$M$2,"")</f>
        <v/>
      </c>
      <c r="N65" s="16" t="str">
        <f>IF(AND(NOT(ISBLANK('STB Models Tier 4'!N65)),NOT(ISBLANK(VLOOKUP($F65,'Tier 4 Allowances'!$A$2:$AB$6,8,FALSE))),'STB Models Tier 4'!N65&lt;2), 'STB Models Tier 4'!N65*$N$2,"")</f>
        <v/>
      </c>
      <c r="O65" s="16" t="str">
        <f>IF(AND(NOT(ISBLANK('STB Models Tier 4'!O65)),NOT(ISBLANK(VLOOKUP($F65,'Tier 4 Allowances'!$A$2:$AB$6,9,FALSE))),'STB Models Tier 4'!O65&lt;7), 'STB Models Tier 4'!O65*$O$2,"")</f>
        <v/>
      </c>
      <c r="P65" s="16" t="str">
        <f>IF(AND(NOT(ISBLANK('STB Models Tier 4'!P65)),OR(ISBLANK('STB Models Tier 4'!S65),'STB Models Tier 4'!S65=0),NOT(ISBLANK(VLOOKUP($F65,'Tier 4 Allowances'!$A$2:$AB$6,10,FALSE))),'STB Models Tier 4'!P65&lt;2), 'STB Models Tier 4'!P65*$P$2,"")</f>
        <v/>
      </c>
      <c r="Q65" s="16" t="str">
        <f>IF(AND(NOT(ISBLANK('STB Models Tier 4'!Q65)),NOT(ISBLANK(VLOOKUP($F65,'Tier 4 Allowances'!$A$2:$AB$6,11,FALSE))),'STB Models Tier 4'!Q65&lt;2), 'STB Models Tier 4'!Q65*$Q$2,"")</f>
        <v/>
      </c>
      <c r="R65" s="16" t="str">
        <f>IF(AND(NOT(ISBLANK('STB Models Tier 4'!R65)),OR(ISBLANK('STB Models Tier 4'!S65),'STB Models Tier 4'!S65=0),NOT(ISBLANK(VLOOKUP($F65,'Tier 4 Allowances'!$A$2:$AB$6,12,FALSE))),'STB Models Tier 4'!R65&lt;2), 'STB Models Tier 4'!R65*$R$2,"")</f>
        <v/>
      </c>
      <c r="S65" s="16" t="str">
        <f>IF(AND(NOT(ISBLANK('STB Models Tier 4'!S65)),NOT(ISBLANK(VLOOKUP($F65,'Tier 4 Allowances'!$A$2:$AB$6,13,FALSE))),'STB Models Tier 4'!S65&lt;2), 'STB Models Tier 4'!S65*$S$2,"")</f>
        <v/>
      </c>
      <c r="T65" s="16" t="str">
        <f>IF(AND(NOT(ISBLANK('STB Models Tier 4'!T65)),NOT(ISBLANK(VLOOKUP($F65,'Tier 4 Allowances'!$A$2:$AB$6,14,FALSE))),'STB Models Tier 4'!T65&lt;2), 'STB Models Tier 4'!T65*$T$2,"")</f>
        <v/>
      </c>
      <c r="U65" s="16" t="str">
        <f>IF(AND(NOT(ISBLANK('STB Models Tier 4'!U65)),NOT(ISBLANK(VLOOKUP($F65,'Tier 4 Allowances'!$A$2:$AB$6,15,FALSE))),'STB Models Tier 4'!U65&lt;3), 'STB Models Tier 4'!U65*$U$2,"")</f>
        <v/>
      </c>
      <c r="V65" s="16" t="str">
        <f>IF(AND(NOT(ISBLANK('STB Models Tier 4'!V65)),NOT(ISBLANK(VLOOKUP($F65,'Tier 4 Allowances'!$A$2:$AB$6,16,FALSE))),'STB Models Tier 4'!V65&lt;2), 'STB Models Tier 4'!V65*$V$2,"")</f>
        <v/>
      </c>
      <c r="W65" s="16" t="str">
        <f>IF(AND(NOT(ISBLANK('STB Models Tier 4'!W65)),NOT(ISBLANK(VLOOKUP($F65,'Tier 4 Allowances'!$A$2:$AB$6,17,FALSE))),'STB Models Tier 4'!W65&lt;6), 'STB Models Tier 4'!W65*$W$2,"")</f>
        <v/>
      </c>
      <c r="X65" s="16" t="str">
        <f>IF(AND(NOT(ISBLANK('STB Models Tier 4'!X65)),NOT(ISBLANK(VLOOKUP($F65,'Tier 4 Allowances'!$A$2:$AB$6,18,FALSE))),'STB Models Tier 4'!X65&lt;3), 'STB Models Tier 4'!X65*$X$2,"")</f>
        <v/>
      </c>
      <c r="Y65" s="16" t="str">
        <f>IF(AND(NOT(ISBLANK('STB Models Tier 4'!Y65)),NOT(ISBLANK(VLOOKUP($F65,'Tier 4 Allowances'!$A$2:$AB$6,19,FALSE))),'STB Models Tier 4'!Y65&lt;3), 'STB Models Tier 4'!Y65*$Y$2,"")</f>
        <v/>
      </c>
      <c r="Z65" s="16" t="str">
        <f>IF(AND(NOT(ISBLANK('STB Models Tier 4'!Z65)),NOT(ISBLANK(VLOOKUP($F65,'Tier 4 Allowances'!$A$2:$AB$6,20,FALSE))),'STB Models Tier 4'!Z65&lt;11), 'STB Models Tier 4'!Z65*$Z$2,"")</f>
        <v/>
      </c>
      <c r="AA65" s="16" t="str">
        <f>IF(AND(NOT(ISBLANK('STB Models Tier 4'!AA65)),NOT(ISBLANK(VLOOKUP($F65,'Tier 4 Allowances'!$A$2:$AB$6,21,FALSE))),'STB Models Tier 4'!AA65&lt;3), 'STB Models Tier 4'!AA65*$AA$2,"")</f>
        <v/>
      </c>
      <c r="AB65" s="16" t="str">
        <f>IF(AND(NOT(ISBLANK('STB Models Tier 4'!AB65)),NOT(ISBLANK(VLOOKUP($F65,'Tier 4 Allowances'!$A$2:$AB$6,22,FALSE))),'STB Models Tier 4'!AB65&lt;3), 'STB Models Tier 4'!AB65*$AB$2,"")</f>
        <v/>
      </c>
      <c r="AC65" s="16" t="str">
        <f>IF(AND(NOT(ISBLANK('STB Models Tier 4'!AC65)),NOT(ISBLANK(VLOOKUP($F65,'Tier 4 Allowances'!$A$2:$AB$6,23,FALSE))),'STB Models Tier 4'!AC65&lt;11), 'STB Models Tier 4'!AC65*$AC$2,"")</f>
        <v/>
      </c>
      <c r="AD65" s="16" t="str">
        <f>IF(AND(NOT(ISBLANK('STB Models Tier 4'!AD65)),NOT(ISBLANK(VLOOKUP($F65,'Tier 4 Allowances'!$A$2:$AB$6,24,FALSE))),'STB Models Tier 4'!AD65&lt;2), 'STB Models Tier 4'!AD65*$AD$2,"")</f>
        <v/>
      </c>
      <c r="AE65" s="16" t="str">
        <f>IF(AND(NOT(ISBLANK('STB Models Tier 4'!AE65)),NOT(ISBLANK(VLOOKUP($F65,'Tier 4 Allowances'!$A$2:$AB$6,25,FALSE))),'STB Models Tier 4'!AE65&lt;2,OR(ISBLANK('STB Models Tier 4'!AD65),'STB Models Tier 4'!AD65=0),OR(ISBLANK('STB Models Tier 4'!$O65),'STB Models Tier 4'!$O65=0)), 'STB Models Tier 4'!AE65*$AE$2,"")</f>
        <v/>
      </c>
      <c r="AF65" s="16" t="str">
        <f>IF(AND(NOT(ISBLANK('STB Models Tier 4'!AF65)),NOT(ISBLANK(VLOOKUP($F65,'Tier 4 Allowances'!$A$2:$AB$6,26,FALSE))),'STB Models Tier 4'!AF65&lt;2), 'STB Models Tier 4'!AF65*$AF$2,"")</f>
        <v/>
      </c>
      <c r="AG65" s="16" t="str">
        <f>IF(AND(NOT(ISBLANK('STB Models Tier 4'!AG65)),NOT(ISBLANK(VLOOKUP($F65,'Tier 4 Allowances'!$A$2:$AB$6,27,FALSE))),'STB Models Tier 4'!AG65&lt;2), 'STB Models Tier 4'!AG65*$AG$2,"")</f>
        <v/>
      </c>
      <c r="AH65" s="16" t="str">
        <f>IF(AND(NOT(ISBLANK('STB Models Tier 4'!AH65)),NOT(ISBLANK(VLOOKUP($F65,'Tier 4 Allowances'!$A$2:$AB$6,28,FALSE))),'STB Models Tier 4'!AH65&lt;2), 'STB Models Tier 4'!AH65*$AH$2,"")</f>
        <v/>
      </c>
      <c r="AI65" s="37" t="str">
        <f>IF(ISBLANK('STB Models Tier 4'!AI65),"",'STB Models Tier 4'!AI65)</f>
        <v/>
      </c>
      <c r="AJ65" s="37">
        <f>IF(AND('STB Models Tier 4'!AS65="Yes",P65=$P$2,NOT(Q65=$Q$2)),-10,0)</f>
        <v>0</v>
      </c>
      <c r="AK65" s="37">
        <f>IF(AND('STB Models Tier 4'!AS65="Yes",AF65=$AF$2),-5,0)</f>
        <v>0</v>
      </c>
      <c r="AL65" s="17" t="str">
        <f>IF(ISBLANK('STB Models Tier 4'!AJ65),"",'STB Models Tier 4'!AJ65)</f>
        <v/>
      </c>
      <c r="AM65" s="17" t="str">
        <f>IF(ISBLANK('STB Models Tier 4'!AK65),"",'STB Models Tier 4'!AK65)</f>
        <v/>
      </c>
      <c r="AN65" s="17" t="str">
        <f>IF(ISBLANK('STB Models Tier 4'!AL65),"",'STB Models Tier 4'!AL65)</f>
        <v/>
      </c>
      <c r="AO65" s="17" t="str">
        <f>IF(ISBLANK('STB Models Tier 4'!AM65),"",'STB Models Tier 4'!AM65)</f>
        <v/>
      </c>
      <c r="AP65" s="17" t="str">
        <f>IF(ISBLANK('STB Models Tier 4'!AN65),"",'STB Models Tier 4'!AN65)</f>
        <v/>
      </c>
      <c r="AQ65" s="17" t="str">
        <f>IF(ISBLANK('STB Models Tier 4'!F65),"",IF(ISBLANK('STB Models Tier 4'!G65), 14, 7-(4-$G65)/2))</f>
        <v/>
      </c>
      <c r="AR65" s="17" t="str">
        <f>IF(ISBLANK('STB Models Tier 4'!F65),"",IF(ISBLANK('STB Models Tier 4'!H65),10,(10-H65)))</f>
        <v/>
      </c>
      <c r="AS65" s="17" t="str">
        <f>IF(ISBLANK('STB Models Tier 4'!F65),"",IF(ISBLANK('STB Models Tier 4'!G65),0,7+(4-G65)/2))</f>
        <v/>
      </c>
      <c r="AT65" s="17" t="str">
        <f>IF(ISBLANK('STB Models Tier 4'!F65),"",'STB Models Tier 4'!H65)</f>
        <v/>
      </c>
      <c r="AU65" s="17" t="str">
        <f>IF(ISBLANK('STB Models Tier 4'!F65),"",(IF(OR(AND(NOT(ISBLANK('STB Models Tier 4'!G65)),ISBLANK('STB Models Tier 4'!AL65)),AND(NOT(ISBLANK('STB Models Tier 4'!H65)),ISBLANK('STB Models Tier 4'!AM65)),ISBLANK('STB Models Tier 4'!AK65)),"Incomplete",0.365*('STB Models Tier 4'!AJ65*AQ65+'STB Models Tier 4'!AK65*AR65+'STB Models Tier 4'!AL65*AS65+'STB Models Tier 4'!AM65*AT65))))</f>
        <v/>
      </c>
      <c r="AV65" s="16" t="str">
        <f>IF(ISBLANK('STB Models Tier 4'!F65),"",VLOOKUP(F65,'Tier 4 Allowances'!$A$2:$B$6,2,FALSE)+SUM($I65:$AH65)+AJ65+AK65)</f>
        <v/>
      </c>
      <c r="AW65" s="37" t="str">
        <f>IF(ISBLANK('STB Models Tier 4'!F65),"",AV65+'STB Models Tier 4'!AI65)</f>
        <v/>
      </c>
      <c r="AX65" s="37" t="str">
        <f>IF(ISBLANK('STB Models Tier 4'!AN65),"",IF('STB Models Tier 4'!AN65&gt;'Tier 4 Calculations'!AW65,"No","Yes"))</f>
        <v/>
      </c>
      <c r="AY65" s="51" t="str">
        <f>IF(ISBLANK('STB Models Tier 4'!AS65),"",'STB Models Tier 4'!AS65)</f>
        <v/>
      </c>
    </row>
    <row r="66" spans="1:51" ht="16" x14ac:dyDescent="0.2">
      <c r="A66" s="16" t="str">
        <f>IF(ISBLANK('STB Models Tier 4'!A66),"",'STB Models Tier 4'!A66)</f>
        <v/>
      </c>
      <c r="B66" s="16" t="str">
        <f>IF(ISBLANK('STB Models Tier 4'!B66),"",'STB Models Tier 4'!B66)</f>
        <v/>
      </c>
      <c r="C66" s="16" t="str">
        <f>IF(ISBLANK('STB Models Tier 4'!C66),"",'STB Models Tier 4'!C66)</f>
        <v/>
      </c>
      <c r="D66" s="16" t="str">
        <f>IF(ISBLANK('STB Models Tier 4'!D66),"",'STB Models Tier 4'!D66)</f>
        <v/>
      </c>
      <c r="E66" s="16" t="str">
        <f>IF(ISBLANK('STB Models Tier 4'!E66),"",'STB Models Tier 4'!E66)</f>
        <v/>
      </c>
      <c r="F66" s="16" t="str">
        <f>IF(ISBLANK('STB Models Tier 4'!F66),"",'STB Models Tier 4'!F66)</f>
        <v/>
      </c>
      <c r="G66" s="16" t="str">
        <f>IF(ISBLANK('STB Models Tier 4'!G66),"",'STB Models Tier 4'!G66)</f>
        <v/>
      </c>
      <c r="H66" s="16" t="str">
        <f>IF(ISBLANK('STB Models Tier 4'!H66),"",'STB Models Tier 4'!H66)</f>
        <v/>
      </c>
      <c r="I66" s="16" t="str">
        <f>IF(AND(NOT(ISBLANK('STB Models Tier 4'!I66)),NOT(ISBLANK(VLOOKUP($F66,'Tier 4 Allowances'!$A$2:$AB$6,3,FALSE))),'STB Models Tier 4'!I66&lt;2), 'STB Models Tier 4'!I66*$I$2,"")</f>
        <v/>
      </c>
      <c r="J66" s="16" t="str">
        <f>IF(AND(NOT(ISBLANK('STB Models Tier 4'!J66)),NOT(ISBLANK(VLOOKUP($F66,'Tier 4 Allowances'!$A$2:$AB$6,4,FALSE))),'STB Models Tier 4'!J66&lt;3), 'STB Models Tier 4'!J66*$J$2,"")</f>
        <v/>
      </c>
      <c r="K66" s="16" t="str">
        <f>IF(AND(NOT(ISBLANK('STB Models Tier 4'!K66)),NOT(ISBLANK(VLOOKUP($F66,'Tier 4 Allowances'!$A$2:$AB$6,5,FALSE))),'STB Models Tier 4'!K66&lt;2), 'STB Models Tier 4'!K66*$K$2,"")</f>
        <v/>
      </c>
      <c r="L66" s="16" t="str">
        <f>IF(AND(NOT(ISBLANK('STB Models Tier 4'!L66)),NOT(ISBLANK(VLOOKUP($F66,'Tier 4 Allowances'!$A$2:$AB$6,6,FALSE))),'STB Models Tier 4'!L66&lt;3), 'STB Models Tier 4'!L66*$L$2,"")</f>
        <v/>
      </c>
      <c r="M66" s="16" t="str">
        <f>IF(AND(NOT(ISBLANK('STB Models Tier 4'!M66)),OR(ISBLANK('STB Models Tier 4'!N66),'STB Models Tier 4'!N66=0),NOT(ISBLANK(VLOOKUP($F66,'Tier 4 Allowances'!$A$2:$AB$6,7,FALSE))),'STB Models Tier 4'!M66&lt;2), 'STB Models Tier 4'!M66*$M$2,"")</f>
        <v/>
      </c>
      <c r="N66" s="16" t="str">
        <f>IF(AND(NOT(ISBLANK('STB Models Tier 4'!N66)),NOT(ISBLANK(VLOOKUP($F66,'Tier 4 Allowances'!$A$2:$AB$6,8,FALSE))),'STB Models Tier 4'!N66&lt;2), 'STB Models Tier 4'!N66*$N$2,"")</f>
        <v/>
      </c>
      <c r="O66" s="16" t="str">
        <f>IF(AND(NOT(ISBLANK('STB Models Tier 4'!O66)),NOT(ISBLANK(VLOOKUP($F66,'Tier 4 Allowances'!$A$2:$AB$6,9,FALSE))),'STB Models Tier 4'!O66&lt;7), 'STB Models Tier 4'!O66*$O$2,"")</f>
        <v/>
      </c>
      <c r="P66" s="16" t="str">
        <f>IF(AND(NOT(ISBLANK('STB Models Tier 4'!P66)),OR(ISBLANK('STB Models Tier 4'!S66),'STB Models Tier 4'!S66=0),NOT(ISBLANK(VLOOKUP($F66,'Tier 4 Allowances'!$A$2:$AB$6,10,FALSE))),'STB Models Tier 4'!P66&lt;2), 'STB Models Tier 4'!P66*$P$2,"")</f>
        <v/>
      </c>
      <c r="Q66" s="16" t="str">
        <f>IF(AND(NOT(ISBLANK('STB Models Tier 4'!Q66)),NOT(ISBLANK(VLOOKUP($F66,'Tier 4 Allowances'!$A$2:$AB$6,11,FALSE))),'STB Models Tier 4'!Q66&lt;2), 'STB Models Tier 4'!Q66*$Q$2,"")</f>
        <v/>
      </c>
      <c r="R66" s="16" t="str">
        <f>IF(AND(NOT(ISBLANK('STB Models Tier 4'!R66)),OR(ISBLANK('STB Models Tier 4'!S66),'STB Models Tier 4'!S66=0),NOT(ISBLANK(VLOOKUP($F66,'Tier 4 Allowances'!$A$2:$AB$6,12,FALSE))),'STB Models Tier 4'!R66&lt;2), 'STB Models Tier 4'!R66*$R$2,"")</f>
        <v/>
      </c>
      <c r="S66" s="16" t="str">
        <f>IF(AND(NOT(ISBLANK('STB Models Tier 4'!S66)),NOT(ISBLANK(VLOOKUP($F66,'Tier 4 Allowances'!$A$2:$AB$6,13,FALSE))),'STB Models Tier 4'!S66&lt;2), 'STB Models Tier 4'!S66*$S$2,"")</f>
        <v/>
      </c>
      <c r="T66" s="16" t="str">
        <f>IF(AND(NOT(ISBLANK('STB Models Tier 4'!T66)),NOT(ISBLANK(VLOOKUP($F66,'Tier 4 Allowances'!$A$2:$AB$6,14,FALSE))),'STB Models Tier 4'!T66&lt;2), 'STB Models Tier 4'!T66*$T$2,"")</f>
        <v/>
      </c>
      <c r="U66" s="16" t="str">
        <f>IF(AND(NOT(ISBLANK('STB Models Tier 4'!U66)),NOT(ISBLANK(VLOOKUP($F66,'Tier 4 Allowances'!$A$2:$AB$6,15,FALSE))),'STB Models Tier 4'!U66&lt;3), 'STB Models Tier 4'!U66*$U$2,"")</f>
        <v/>
      </c>
      <c r="V66" s="16" t="str">
        <f>IF(AND(NOT(ISBLANK('STB Models Tier 4'!V66)),NOT(ISBLANK(VLOOKUP($F66,'Tier 4 Allowances'!$A$2:$AB$6,16,FALSE))),'STB Models Tier 4'!V66&lt;2), 'STB Models Tier 4'!V66*$V$2,"")</f>
        <v/>
      </c>
      <c r="W66" s="16" t="str">
        <f>IF(AND(NOT(ISBLANK('STB Models Tier 4'!W66)),NOT(ISBLANK(VLOOKUP($F66,'Tier 4 Allowances'!$A$2:$AB$6,17,FALSE))),'STB Models Tier 4'!W66&lt;6), 'STB Models Tier 4'!W66*$W$2,"")</f>
        <v/>
      </c>
      <c r="X66" s="16" t="str">
        <f>IF(AND(NOT(ISBLANK('STB Models Tier 4'!X66)),NOT(ISBLANK(VLOOKUP($F66,'Tier 4 Allowances'!$A$2:$AB$6,18,FALSE))),'STB Models Tier 4'!X66&lt;3), 'STB Models Tier 4'!X66*$X$2,"")</f>
        <v/>
      </c>
      <c r="Y66" s="16" t="str">
        <f>IF(AND(NOT(ISBLANK('STB Models Tier 4'!Y66)),NOT(ISBLANK(VLOOKUP($F66,'Tier 4 Allowances'!$A$2:$AB$6,19,FALSE))),'STB Models Tier 4'!Y66&lt;3), 'STB Models Tier 4'!Y66*$Y$2,"")</f>
        <v/>
      </c>
      <c r="Z66" s="16" t="str">
        <f>IF(AND(NOT(ISBLANK('STB Models Tier 4'!Z66)),NOT(ISBLANK(VLOOKUP($F66,'Tier 4 Allowances'!$A$2:$AB$6,20,FALSE))),'STB Models Tier 4'!Z66&lt;11), 'STB Models Tier 4'!Z66*$Z$2,"")</f>
        <v/>
      </c>
      <c r="AA66" s="16" t="str">
        <f>IF(AND(NOT(ISBLANK('STB Models Tier 4'!AA66)),NOT(ISBLANK(VLOOKUP($F66,'Tier 4 Allowances'!$A$2:$AB$6,21,FALSE))),'STB Models Tier 4'!AA66&lt;3), 'STB Models Tier 4'!AA66*$AA$2,"")</f>
        <v/>
      </c>
      <c r="AB66" s="16" t="str">
        <f>IF(AND(NOT(ISBLANK('STB Models Tier 4'!AB66)),NOT(ISBLANK(VLOOKUP($F66,'Tier 4 Allowances'!$A$2:$AB$6,22,FALSE))),'STB Models Tier 4'!AB66&lt;3), 'STB Models Tier 4'!AB66*$AB$2,"")</f>
        <v/>
      </c>
      <c r="AC66" s="16" t="str">
        <f>IF(AND(NOT(ISBLANK('STB Models Tier 4'!AC66)),NOT(ISBLANK(VLOOKUP($F66,'Tier 4 Allowances'!$A$2:$AB$6,23,FALSE))),'STB Models Tier 4'!AC66&lt;11), 'STB Models Tier 4'!AC66*$AC$2,"")</f>
        <v/>
      </c>
      <c r="AD66" s="16" t="str">
        <f>IF(AND(NOT(ISBLANK('STB Models Tier 4'!AD66)),NOT(ISBLANK(VLOOKUP($F66,'Tier 4 Allowances'!$A$2:$AB$6,24,FALSE))),'STB Models Tier 4'!AD66&lt;2), 'STB Models Tier 4'!AD66*$AD$2,"")</f>
        <v/>
      </c>
      <c r="AE66" s="16" t="str">
        <f>IF(AND(NOT(ISBLANK('STB Models Tier 4'!AE66)),NOT(ISBLANK(VLOOKUP($F66,'Tier 4 Allowances'!$A$2:$AB$6,25,FALSE))),'STB Models Tier 4'!AE66&lt;2,OR(ISBLANK('STB Models Tier 4'!AD66),'STB Models Tier 4'!AD66=0),OR(ISBLANK('STB Models Tier 4'!$O66),'STB Models Tier 4'!$O66=0)), 'STB Models Tier 4'!AE66*$AE$2,"")</f>
        <v/>
      </c>
      <c r="AF66" s="16" t="str">
        <f>IF(AND(NOT(ISBLANK('STB Models Tier 4'!AF66)),NOT(ISBLANK(VLOOKUP($F66,'Tier 4 Allowances'!$A$2:$AB$6,26,FALSE))),'STB Models Tier 4'!AF66&lt;2), 'STB Models Tier 4'!AF66*$AF$2,"")</f>
        <v/>
      </c>
      <c r="AG66" s="16" t="str">
        <f>IF(AND(NOT(ISBLANK('STB Models Tier 4'!AG66)),NOT(ISBLANK(VLOOKUP($F66,'Tier 4 Allowances'!$A$2:$AB$6,27,FALSE))),'STB Models Tier 4'!AG66&lt;2), 'STB Models Tier 4'!AG66*$AG$2,"")</f>
        <v/>
      </c>
      <c r="AH66" s="16" t="str">
        <f>IF(AND(NOT(ISBLANK('STB Models Tier 4'!AH66)),NOT(ISBLANK(VLOOKUP($F66,'Tier 4 Allowances'!$A$2:$AB$6,28,FALSE))),'STB Models Tier 4'!AH66&lt;2), 'STB Models Tier 4'!AH66*$AH$2,"")</f>
        <v/>
      </c>
      <c r="AI66" s="37" t="str">
        <f>IF(ISBLANK('STB Models Tier 4'!AI66),"",'STB Models Tier 4'!AI66)</f>
        <v/>
      </c>
      <c r="AJ66" s="37">
        <f>IF(AND('STB Models Tier 4'!AS66="Yes",P66=$P$2,NOT(Q66=$Q$2)),-10,0)</f>
        <v>0</v>
      </c>
      <c r="AK66" s="37">
        <f>IF(AND('STB Models Tier 4'!AS66="Yes",AF66=$AF$2),-5,0)</f>
        <v>0</v>
      </c>
      <c r="AL66" s="17" t="str">
        <f>IF(ISBLANK('STB Models Tier 4'!AJ66),"",'STB Models Tier 4'!AJ66)</f>
        <v/>
      </c>
      <c r="AM66" s="17" t="str">
        <f>IF(ISBLANK('STB Models Tier 4'!AK66),"",'STB Models Tier 4'!AK66)</f>
        <v/>
      </c>
      <c r="AN66" s="17" t="str">
        <f>IF(ISBLANK('STB Models Tier 4'!AL66),"",'STB Models Tier 4'!AL66)</f>
        <v/>
      </c>
      <c r="AO66" s="17" t="str">
        <f>IF(ISBLANK('STB Models Tier 4'!AM66),"",'STB Models Tier 4'!AM66)</f>
        <v/>
      </c>
      <c r="AP66" s="17" t="str">
        <f>IF(ISBLANK('STB Models Tier 4'!AN66),"",'STB Models Tier 4'!AN66)</f>
        <v/>
      </c>
      <c r="AQ66" s="17" t="str">
        <f>IF(ISBLANK('STB Models Tier 4'!F66),"",IF(ISBLANK('STB Models Tier 4'!G66), 14, 7-(4-$G66)/2))</f>
        <v/>
      </c>
      <c r="AR66" s="17" t="str">
        <f>IF(ISBLANK('STB Models Tier 4'!F66),"",IF(ISBLANK('STB Models Tier 4'!H66),10,(10-H66)))</f>
        <v/>
      </c>
      <c r="AS66" s="17" t="str">
        <f>IF(ISBLANK('STB Models Tier 4'!F66),"",IF(ISBLANK('STB Models Tier 4'!G66),0,7+(4-G66)/2))</f>
        <v/>
      </c>
      <c r="AT66" s="17" t="str">
        <f>IF(ISBLANK('STB Models Tier 4'!F66),"",'STB Models Tier 4'!H66)</f>
        <v/>
      </c>
      <c r="AU66" s="17" t="str">
        <f>IF(ISBLANK('STB Models Tier 4'!F66),"",(IF(OR(AND(NOT(ISBLANK('STB Models Tier 4'!G66)),ISBLANK('STB Models Tier 4'!AL66)),AND(NOT(ISBLANK('STB Models Tier 4'!H66)),ISBLANK('STB Models Tier 4'!AM66)),ISBLANK('STB Models Tier 4'!AK66)),"Incomplete",0.365*('STB Models Tier 4'!AJ66*AQ66+'STB Models Tier 4'!AK66*AR66+'STB Models Tier 4'!AL66*AS66+'STB Models Tier 4'!AM66*AT66))))</f>
        <v/>
      </c>
      <c r="AV66" s="16" t="str">
        <f>IF(ISBLANK('STB Models Tier 4'!F66),"",VLOOKUP(F66,'Tier 4 Allowances'!$A$2:$B$6,2,FALSE)+SUM($I66:$AH66)+AJ66+AK66)</f>
        <v/>
      </c>
      <c r="AW66" s="37" t="str">
        <f>IF(ISBLANK('STB Models Tier 4'!F66),"",AV66+'STB Models Tier 4'!AI66)</f>
        <v/>
      </c>
      <c r="AX66" s="37" t="str">
        <f>IF(ISBLANK('STB Models Tier 4'!AN66),"",IF('STB Models Tier 4'!AN66&gt;'Tier 4 Calculations'!AW66,"No","Yes"))</f>
        <v/>
      </c>
      <c r="AY66" s="51" t="str">
        <f>IF(ISBLANK('STB Models Tier 4'!AS66),"",'STB Models Tier 4'!AS66)</f>
        <v/>
      </c>
    </row>
    <row r="67" spans="1:51" ht="16" x14ac:dyDescent="0.2">
      <c r="A67" s="16" t="str">
        <f>IF(ISBLANK('STB Models Tier 4'!A67),"",'STB Models Tier 4'!A67)</f>
        <v/>
      </c>
      <c r="B67" s="16" t="str">
        <f>IF(ISBLANK('STB Models Tier 4'!B67),"",'STB Models Tier 4'!B67)</f>
        <v/>
      </c>
      <c r="C67" s="16" t="str">
        <f>IF(ISBLANK('STB Models Tier 4'!C67),"",'STB Models Tier 4'!C67)</f>
        <v/>
      </c>
      <c r="D67" s="16" t="str">
        <f>IF(ISBLANK('STB Models Tier 4'!D67),"",'STB Models Tier 4'!D67)</f>
        <v/>
      </c>
      <c r="E67" s="16" t="str">
        <f>IF(ISBLANK('STB Models Tier 4'!E67),"",'STB Models Tier 4'!E67)</f>
        <v/>
      </c>
      <c r="F67" s="16" t="str">
        <f>IF(ISBLANK('STB Models Tier 4'!F67),"",'STB Models Tier 4'!F67)</f>
        <v/>
      </c>
      <c r="G67" s="16" t="str">
        <f>IF(ISBLANK('STB Models Tier 4'!G67),"",'STB Models Tier 4'!G67)</f>
        <v/>
      </c>
      <c r="H67" s="16" t="str">
        <f>IF(ISBLANK('STB Models Tier 4'!H67),"",'STB Models Tier 4'!H67)</f>
        <v/>
      </c>
      <c r="I67" s="16" t="str">
        <f>IF(AND(NOT(ISBLANK('STB Models Tier 4'!I67)),NOT(ISBLANK(VLOOKUP($F67,'Tier 4 Allowances'!$A$2:$AB$6,3,FALSE))),'STB Models Tier 4'!I67&lt;2), 'STB Models Tier 4'!I67*$I$2,"")</f>
        <v/>
      </c>
      <c r="J67" s="16" t="str">
        <f>IF(AND(NOT(ISBLANK('STB Models Tier 4'!J67)),NOT(ISBLANK(VLOOKUP($F67,'Tier 4 Allowances'!$A$2:$AB$6,4,FALSE))),'STB Models Tier 4'!J67&lt;3), 'STB Models Tier 4'!J67*$J$2,"")</f>
        <v/>
      </c>
      <c r="K67" s="16" t="str">
        <f>IF(AND(NOT(ISBLANK('STB Models Tier 4'!K67)),NOT(ISBLANK(VLOOKUP($F67,'Tier 4 Allowances'!$A$2:$AB$6,5,FALSE))),'STB Models Tier 4'!K67&lt;2), 'STB Models Tier 4'!K67*$K$2,"")</f>
        <v/>
      </c>
      <c r="L67" s="16" t="str">
        <f>IF(AND(NOT(ISBLANK('STB Models Tier 4'!L67)),NOT(ISBLANK(VLOOKUP($F67,'Tier 4 Allowances'!$A$2:$AB$6,6,FALSE))),'STB Models Tier 4'!L67&lt;3), 'STB Models Tier 4'!L67*$L$2,"")</f>
        <v/>
      </c>
      <c r="M67" s="16" t="str">
        <f>IF(AND(NOT(ISBLANK('STB Models Tier 4'!M67)),OR(ISBLANK('STB Models Tier 4'!N67),'STB Models Tier 4'!N67=0),NOT(ISBLANK(VLOOKUP($F67,'Tier 4 Allowances'!$A$2:$AB$6,7,FALSE))),'STB Models Tier 4'!M67&lt;2), 'STB Models Tier 4'!M67*$M$2,"")</f>
        <v/>
      </c>
      <c r="N67" s="16" t="str">
        <f>IF(AND(NOT(ISBLANK('STB Models Tier 4'!N67)),NOT(ISBLANK(VLOOKUP($F67,'Tier 4 Allowances'!$A$2:$AB$6,8,FALSE))),'STB Models Tier 4'!N67&lt;2), 'STB Models Tier 4'!N67*$N$2,"")</f>
        <v/>
      </c>
      <c r="O67" s="16" t="str">
        <f>IF(AND(NOT(ISBLANK('STB Models Tier 4'!O67)),NOT(ISBLANK(VLOOKUP($F67,'Tier 4 Allowances'!$A$2:$AB$6,9,FALSE))),'STB Models Tier 4'!O67&lt;7), 'STB Models Tier 4'!O67*$O$2,"")</f>
        <v/>
      </c>
      <c r="P67" s="16" t="str">
        <f>IF(AND(NOT(ISBLANK('STB Models Tier 4'!P67)),OR(ISBLANK('STB Models Tier 4'!S67),'STB Models Tier 4'!S67=0),NOT(ISBLANK(VLOOKUP($F67,'Tier 4 Allowances'!$A$2:$AB$6,10,FALSE))),'STB Models Tier 4'!P67&lt;2), 'STB Models Tier 4'!P67*$P$2,"")</f>
        <v/>
      </c>
      <c r="Q67" s="16" t="str">
        <f>IF(AND(NOT(ISBLANK('STB Models Tier 4'!Q67)),NOT(ISBLANK(VLOOKUP($F67,'Tier 4 Allowances'!$A$2:$AB$6,11,FALSE))),'STB Models Tier 4'!Q67&lt;2), 'STB Models Tier 4'!Q67*$Q$2,"")</f>
        <v/>
      </c>
      <c r="R67" s="16" t="str">
        <f>IF(AND(NOT(ISBLANK('STB Models Tier 4'!R67)),OR(ISBLANK('STB Models Tier 4'!S67),'STB Models Tier 4'!S67=0),NOT(ISBLANK(VLOOKUP($F67,'Tier 4 Allowances'!$A$2:$AB$6,12,FALSE))),'STB Models Tier 4'!R67&lt;2), 'STB Models Tier 4'!R67*$R$2,"")</f>
        <v/>
      </c>
      <c r="S67" s="16" t="str">
        <f>IF(AND(NOT(ISBLANK('STB Models Tier 4'!S67)),NOT(ISBLANK(VLOOKUP($F67,'Tier 4 Allowances'!$A$2:$AB$6,13,FALSE))),'STB Models Tier 4'!S67&lt;2), 'STB Models Tier 4'!S67*$S$2,"")</f>
        <v/>
      </c>
      <c r="T67" s="16" t="str">
        <f>IF(AND(NOT(ISBLANK('STB Models Tier 4'!T67)),NOT(ISBLANK(VLOOKUP($F67,'Tier 4 Allowances'!$A$2:$AB$6,14,FALSE))),'STB Models Tier 4'!T67&lt;2), 'STB Models Tier 4'!T67*$T$2,"")</f>
        <v/>
      </c>
      <c r="U67" s="16" t="str">
        <f>IF(AND(NOT(ISBLANK('STB Models Tier 4'!U67)),NOT(ISBLANK(VLOOKUP($F67,'Tier 4 Allowances'!$A$2:$AB$6,15,FALSE))),'STB Models Tier 4'!U67&lt;3), 'STB Models Tier 4'!U67*$U$2,"")</f>
        <v/>
      </c>
      <c r="V67" s="16" t="str">
        <f>IF(AND(NOT(ISBLANK('STB Models Tier 4'!V67)),NOT(ISBLANK(VLOOKUP($F67,'Tier 4 Allowances'!$A$2:$AB$6,16,FALSE))),'STB Models Tier 4'!V67&lt;2), 'STB Models Tier 4'!V67*$V$2,"")</f>
        <v/>
      </c>
      <c r="W67" s="16" t="str">
        <f>IF(AND(NOT(ISBLANK('STB Models Tier 4'!W67)),NOT(ISBLANK(VLOOKUP($F67,'Tier 4 Allowances'!$A$2:$AB$6,17,FALSE))),'STB Models Tier 4'!W67&lt;6), 'STB Models Tier 4'!W67*$W$2,"")</f>
        <v/>
      </c>
      <c r="X67" s="16" t="str">
        <f>IF(AND(NOT(ISBLANK('STB Models Tier 4'!X67)),NOT(ISBLANK(VLOOKUP($F67,'Tier 4 Allowances'!$A$2:$AB$6,18,FALSE))),'STB Models Tier 4'!X67&lt;3), 'STB Models Tier 4'!X67*$X$2,"")</f>
        <v/>
      </c>
      <c r="Y67" s="16" t="str">
        <f>IF(AND(NOT(ISBLANK('STB Models Tier 4'!Y67)),NOT(ISBLANK(VLOOKUP($F67,'Tier 4 Allowances'!$A$2:$AB$6,19,FALSE))),'STB Models Tier 4'!Y67&lt;3), 'STB Models Tier 4'!Y67*$Y$2,"")</f>
        <v/>
      </c>
      <c r="Z67" s="16" t="str">
        <f>IF(AND(NOT(ISBLANK('STB Models Tier 4'!Z67)),NOT(ISBLANK(VLOOKUP($F67,'Tier 4 Allowances'!$A$2:$AB$6,20,FALSE))),'STB Models Tier 4'!Z67&lt;11), 'STB Models Tier 4'!Z67*$Z$2,"")</f>
        <v/>
      </c>
      <c r="AA67" s="16" t="str">
        <f>IF(AND(NOT(ISBLANK('STB Models Tier 4'!AA67)),NOT(ISBLANK(VLOOKUP($F67,'Tier 4 Allowances'!$A$2:$AB$6,21,FALSE))),'STB Models Tier 4'!AA67&lt;3), 'STB Models Tier 4'!AA67*$AA$2,"")</f>
        <v/>
      </c>
      <c r="AB67" s="16" t="str">
        <f>IF(AND(NOT(ISBLANK('STB Models Tier 4'!AB67)),NOT(ISBLANK(VLOOKUP($F67,'Tier 4 Allowances'!$A$2:$AB$6,22,FALSE))),'STB Models Tier 4'!AB67&lt;3), 'STB Models Tier 4'!AB67*$AB$2,"")</f>
        <v/>
      </c>
      <c r="AC67" s="16" t="str">
        <f>IF(AND(NOT(ISBLANK('STB Models Tier 4'!AC67)),NOT(ISBLANK(VLOOKUP($F67,'Tier 4 Allowances'!$A$2:$AB$6,23,FALSE))),'STB Models Tier 4'!AC67&lt;11), 'STB Models Tier 4'!AC67*$AC$2,"")</f>
        <v/>
      </c>
      <c r="AD67" s="16" t="str">
        <f>IF(AND(NOT(ISBLANK('STB Models Tier 4'!AD67)),NOT(ISBLANK(VLOOKUP($F67,'Tier 4 Allowances'!$A$2:$AB$6,24,FALSE))),'STB Models Tier 4'!AD67&lt;2), 'STB Models Tier 4'!AD67*$AD$2,"")</f>
        <v/>
      </c>
      <c r="AE67" s="16" t="str">
        <f>IF(AND(NOT(ISBLANK('STB Models Tier 4'!AE67)),NOT(ISBLANK(VLOOKUP($F67,'Tier 4 Allowances'!$A$2:$AB$6,25,FALSE))),'STB Models Tier 4'!AE67&lt;2,OR(ISBLANK('STB Models Tier 4'!AD67),'STB Models Tier 4'!AD67=0),OR(ISBLANK('STB Models Tier 4'!$O67),'STB Models Tier 4'!$O67=0)), 'STB Models Tier 4'!AE67*$AE$2,"")</f>
        <v/>
      </c>
      <c r="AF67" s="16" t="str">
        <f>IF(AND(NOT(ISBLANK('STB Models Tier 4'!AF67)),NOT(ISBLANK(VLOOKUP($F67,'Tier 4 Allowances'!$A$2:$AB$6,26,FALSE))),'STB Models Tier 4'!AF67&lt;2), 'STB Models Tier 4'!AF67*$AF$2,"")</f>
        <v/>
      </c>
      <c r="AG67" s="16" t="str">
        <f>IF(AND(NOT(ISBLANK('STB Models Tier 4'!AG67)),NOT(ISBLANK(VLOOKUP($F67,'Tier 4 Allowances'!$A$2:$AB$6,27,FALSE))),'STB Models Tier 4'!AG67&lt;2), 'STB Models Tier 4'!AG67*$AG$2,"")</f>
        <v/>
      </c>
      <c r="AH67" s="16" t="str">
        <f>IF(AND(NOT(ISBLANK('STB Models Tier 4'!AH67)),NOT(ISBLANK(VLOOKUP($F67,'Tier 4 Allowances'!$A$2:$AB$6,28,FALSE))),'STB Models Tier 4'!AH67&lt;2), 'STB Models Tier 4'!AH67*$AH$2,"")</f>
        <v/>
      </c>
      <c r="AI67" s="37" t="str">
        <f>IF(ISBLANK('STB Models Tier 4'!AI67),"",'STB Models Tier 4'!AI67)</f>
        <v/>
      </c>
      <c r="AJ67" s="37">
        <f>IF(AND('STB Models Tier 4'!AS67="Yes",P67=$P$2,NOT(Q67=$Q$2)),-10,0)</f>
        <v>0</v>
      </c>
      <c r="AK67" s="37">
        <f>IF(AND('STB Models Tier 4'!AS67="Yes",AF67=$AF$2),-5,0)</f>
        <v>0</v>
      </c>
      <c r="AL67" s="17" t="str">
        <f>IF(ISBLANK('STB Models Tier 4'!AJ67),"",'STB Models Tier 4'!AJ67)</f>
        <v/>
      </c>
      <c r="AM67" s="17" t="str">
        <f>IF(ISBLANK('STB Models Tier 4'!AK67),"",'STB Models Tier 4'!AK67)</f>
        <v/>
      </c>
      <c r="AN67" s="17" t="str">
        <f>IF(ISBLANK('STB Models Tier 4'!AL67),"",'STB Models Tier 4'!AL67)</f>
        <v/>
      </c>
      <c r="AO67" s="17" t="str">
        <f>IF(ISBLANK('STB Models Tier 4'!AM67),"",'STB Models Tier 4'!AM67)</f>
        <v/>
      </c>
      <c r="AP67" s="17" t="str">
        <f>IF(ISBLANK('STB Models Tier 4'!AN67),"",'STB Models Tier 4'!AN67)</f>
        <v/>
      </c>
      <c r="AQ67" s="17" t="str">
        <f>IF(ISBLANK('STB Models Tier 4'!F67),"",IF(ISBLANK('STB Models Tier 4'!G67), 14, 7-(4-$G67)/2))</f>
        <v/>
      </c>
      <c r="AR67" s="17" t="str">
        <f>IF(ISBLANK('STB Models Tier 4'!F67),"",IF(ISBLANK('STB Models Tier 4'!H67),10,(10-H67)))</f>
        <v/>
      </c>
      <c r="AS67" s="17" t="str">
        <f>IF(ISBLANK('STB Models Tier 4'!F67),"",IF(ISBLANK('STB Models Tier 4'!G67),0,7+(4-G67)/2))</f>
        <v/>
      </c>
      <c r="AT67" s="17" t="str">
        <f>IF(ISBLANK('STB Models Tier 4'!F67),"",'STB Models Tier 4'!H67)</f>
        <v/>
      </c>
      <c r="AU67" s="17" t="str">
        <f>IF(ISBLANK('STB Models Tier 4'!F67),"",(IF(OR(AND(NOT(ISBLANK('STB Models Tier 4'!G67)),ISBLANK('STB Models Tier 4'!AL67)),AND(NOT(ISBLANK('STB Models Tier 4'!H67)),ISBLANK('STB Models Tier 4'!AM67)),ISBLANK('STB Models Tier 4'!AK67)),"Incomplete",0.365*('STB Models Tier 4'!AJ67*AQ67+'STB Models Tier 4'!AK67*AR67+'STB Models Tier 4'!AL67*AS67+'STB Models Tier 4'!AM67*AT67))))</f>
        <v/>
      </c>
      <c r="AV67" s="16" t="str">
        <f>IF(ISBLANK('STB Models Tier 4'!F67),"",VLOOKUP(F67,'Tier 4 Allowances'!$A$2:$B$6,2,FALSE)+SUM($I67:$AH67)+AJ67+AK67)</f>
        <v/>
      </c>
      <c r="AW67" s="37" t="str">
        <f>IF(ISBLANK('STB Models Tier 4'!F67),"",AV67+'STB Models Tier 4'!AI67)</f>
        <v/>
      </c>
      <c r="AX67" s="37" t="str">
        <f>IF(ISBLANK('STB Models Tier 4'!AN67),"",IF('STB Models Tier 4'!AN67&gt;'Tier 4 Calculations'!AW67,"No","Yes"))</f>
        <v/>
      </c>
      <c r="AY67" s="51" t="str">
        <f>IF(ISBLANK('STB Models Tier 4'!AS67),"",'STB Models Tier 4'!AS67)</f>
        <v/>
      </c>
    </row>
    <row r="68" spans="1:51" ht="16" x14ac:dyDescent="0.2">
      <c r="A68" s="16" t="str">
        <f>IF(ISBLANK('STB Models Tier 4'!A68),"",'STB Models Tier 4'!A68)</f>
        <v/>
      </c>
      <c r="B68" s="16" t="str">
        <f>IF(ISBLANK('STB Models Tier 4'!B68),"",'STB Models Tier 4'!B68)</f>
        <v/>
      </c>
      <c r="C68" s="16" t="str">
        <f>IF(ISBLANK('STB Models Tier 4'!C68),"",'STB Models Tier 4'!C68)</f>
        <v/>
      </c>
      <c r="D68" s="16" t="str">
        <f>IF(ISBLANK('STB Models Tier 4'!D68),"",'STB Models Tier 4'!D68)</f>
        <v/>
      </c>
      <c r="E68" s="16" t="str">
        <f>IF(ISBLANK('STB Models Tier 4'!E68),"",'STB Models Tier 4'!E68)</f>
        <v/>
      </c>
      <c r="F68" s="16" t="str">
        <f>IF(ISBLANK('STB Models Tier 4'!F68),"",'STB Models Tier 4'!F68)</f>
        <v/>
      </c>
      <c r="G68" s="16" t="str">
        <f>IF(ISBLANK('STB Models Tier 4'!G68),"",'STB Models Tier 4'!G68)</f>
        <v/>
      </c>
      <c r="H68" s="16" t="str">
        <f>IF(ISBLANK('STB Models Tier 4'!H68),"",'STB Models Tier 4'!H68)</f>
        <v/>
      </c>
      <c r="I68" s="16" t="str">
        <f>IF(AND(NOT(ISBLANK('STB Models Tier 4'!I68)),NOT(ISBLANK(VLOOKUP($F68,'Tier 4 Allowances'!$A$2:$AB$6,3,FALSE))),'STB Models Tier 4'!I68&lt;2), 'STB Models Tier 4'!I68*$I$2,"")</f>
        <v/>
      </c>
      <c r="J68" s="16" t="str">
        <f>IF(AND(NOT(ISBLANK('STB Models Tier 4'!J68)),NOT(ISBLANK(VLOOKUP($F68,'Tier 4 Allowances'!$A$2:$AB$6,4,FALSE))),'STB Models Tier 4'!J68&lt;3), 'STB Models Tier 4'!J68*$J$2,"")</f>
        <v/>
      </c>
      <c r="K68" s="16" t="str">
        <f>IF(AND(NOT(ISBLANK('STB Models Tier 4'!K68)),NOT(ISBLANK(VLOOKUP($F68,'Tier 4 Allowances'!$A$2:$AB$6,5,FALSE))),'STB Models Tier 4'!K68&lt;2), 'STB Models Tier 4'!K68*$K$2,"")</f>
        <v/>
      </c>
      <c r="L68" s="16" t="str">
        <f>IF(AND(NOT(ISBLANK('STB Models Tier 4'!L68)),NOT(ISBLANK(VLOOKUP($F68,'Tier 4 Allowances'!$A$2:$AB$6,6,FALSE))),'STB Models Tier 4'!L68&lt;3), 'STB Models Tier 4'!L68*$L$2,"")</f>
        <v/>
      </c>
      <c r="M68" s="16" t="str">
        <f>IF(AND(NOT(ISBLANK('STB Models Tier 4'!M68)),OR(ISBLANK('STB Models Tier 4'!N68),'STB Models Tier 4'!N68=0),NOT(ISBLANK(VLOOKUP($F68,'Tier 4 Allowances'!$A$2:$AB$6,7,FALSE))),'STB Models Tier 4'!M68&lt;2), 'STB Models Tier 4'!M68*$M$2,"")</f>
        <v/>
      </c>
      <c r="N68" s="16" t="str">
        <f>IF(AND(NOT(ISBLANK('STB Models Tier 4'!N68)),NOT(ISBLANK(VLOOKUP($F68,'Tier 4 Allowances'!$A$2:$AB$6,8,FALSE))),'STB Models Tier 4'!N68&lt;2), 'STB Models Tier 4'!N68*$N$2,"")</f>
        <v/>
      </c>
      <c r="O68" s="16" t="str">
        <f>IF(AND(NOT(ISBLANK('STB Models Tier 4'!O68)),NOT(ISBLANK(VLOOKUP($F68,'Tier 4 Allowances'!$A$2:$AB$6,9,FALSE))),'STB Models Tier 4'!O68&lt;7), 'STB Models Tier 4'!O68*$O$2,"")</f>
        <v/>
      </c>
      <c r="P68" s="16" t="str">
        <f>IF(AND(NOT(ISBLANK('STB Models Tier 4'!P68)),OR(ISBLANK('STB Models Tier 4'!S68),'STB Models Tier 4'!S68=0),NOT(ISBLANK(VLOOKUP($F68,'Tier 4 Allowances'!$A$2:$AB$6,10,FALSE))),'STB Models Tier 4'!P68&lt;2), 'STB Models Tier 4'!P68*$P$2,"")</f>
        <v/>
      </c>
      <c r="Q68" s="16" t="str">
        <f>IF(AND(NOT(ISBLANK('STB Models Tier 4'!Q68)),NOT(ISBLANK(VLOOKUP($F68,'Tier 4 Allowances'!$A$2:$AB$6,11,FALSE))),'STB Models Tier 4'!Q68&lt;2), 'STB Models Tier 4'!Q68*$Q$2,"")</f>
        <v/>
      </c>
      <c r="R68" s="16" t="str">
        <f>IF(AND(NOT(ISBLANK('STB Models Tier 4'!R68)),OR(ISBLANK('STB Models Tier 4'!S68),'STB Models Tier 4'!S68=0),NOT(ISBLANK(VLOOKUP($F68,'Tier 4 Allowances'!$A$2:$AB$6,12,FALSE))),'STB Models Tier 4'!R68&lt;2), 'STB Models Tier 4'!R68*$R$2,"")</f>
        <v/>
      </c>
      <c r="S68" s="16" t="str">
        <f>IF(AND(NOT(ISBLANK('STB Models Tier 4'!S68)),NOT(ISBLANK(VLOOKUP($F68,'Tier 4 Allowances'!$A$2:$AB$6,13,FALSE))),'STB Models Tier 4'!S68&lt;2), 'STB Models Tier 4'!S68*$S$2,"")</f>
        <v/>
      </c>
      <c r="T68" s="16" t="str">
        <f>IF(AND(NOT(ISBLANK('STB Models Tier 4'!T68)),NOT(ISBLANK(VLOOKUP($F68,'Tier 4 Allowances'!$A$2:$AB$6,14,FALSE))),'STB Models Tier 4'!T68&lt;2), 'STB Models Tier 4'!T68*$T$2,"")</f>
        <v/>
      </c>
      <c r="U68" s="16" t="str">
        <f>IF(AND(NOT(ISBLANK('STB Models Tier 4'!U68)),NOT(ISBLANK(VLOOKUP($F68,'Tier 4 Allowances'!$A$2:$AB$6,15,FALSE))),'STB Models Tier 4'!U68&lt;3), 'STB Models Tier 4'!U68*$U$2,"")</f>
        <v/>
      </c>
      <c r="V68" s="16" t="str">
        <f>IF(AND(NOT(ISBLANK('STB Models Tier 4'!V68)),NOT(ISBLANK(VLOOKUP($F68,'Tier 4 Allowances'!$A$2:$AB$6,16,FALSE))),'STB Models Tier 4'!V68&lt;2), 'STB Models Tier 4'!V68*$V$2,"")</f>
        <v/>
      </c>
      <c r="W68" s="16" t="str">
        <f>IF(AND(NOT(ISBLANK('STB Models Tier 4'!W68)),NOT(ISBLANK(VLOOKUP($F68,'Tier 4 Allowances'!$A$2:$AB$6,17,FALSE))),'STB Models Tier 4'!W68&lt;6), 'STB Models Tier 4'!W68*$W$2,"")</f>
        <v/>
      </c>
      <c r="X68" s="16" t="str">
        <f>IF(AND(NOT(ISBLANK('STB Models Tier 4'!X68)),NOT(ISBLANK(VLOOKUP($F68,'Tier 4 Allowances'!$A$2:$AB$6,18,FALSE))),'STB Models Tier 4'!X68&lt;3), 'STB Models Tier 4'!X68*$X$2,"")</f>
        <v/>
      </c>
      <c r="Y68" s="16" t="str">
        <f>IF(AND(NOT(ISBLANK('STB Models Tier 4'!Y68)),NOT(ISBLANK(VLOOKUP($F68,'Tier 4 Allowances'!$A$2:$AB$6,19,FALSE))),'STB Models Tier 4'!Y68&lt;3), 'STB Models Tier 4'!Y68*$Y$2,"")</f>
        <v/>
      </c>
      <c r="Z68" s="16" t="str">
        <f>IF(AND(NOT(ISBLANK('STB Models Tier 4'!Z68)),NOT(ISBLANK(VLOOKUP($F68,'Tier 4 Allowances'!$A$2:$AB$6,20,FALSE))),'STB Models Tier 4'!Z68&lt;11), 'STB Models Tier 4'!Z68*$Z$2,"")</f>
        <v/>
      </c>
      <c r="AA68" s="16" t="str">
        <f>IF(AND(NOT(ISBLANK('STB Models Tier 4'!AA68)),NOT(ISBLANK(VLOOKUP($F68,'Tier 4 Allowances'!$A$2:$AB$6,21,FALSE))),'STB Models Tier 4'!AA68&lt;3), 'STB Models Tier 4'!AA68*$AA$2,"")</f>
        <v/>
      </c>
      <c r="AB68" s="16" t="str">
        <f>IF(AND(NOT(ISBLANK('STB Models Tier 4'!AB68)),NOT(ISBLANK(VLOOKUP($F68,'Tier 4 Allowances'!$A$2:$AB$6,22,FALSE))),'STB Models Tier 4'!AB68&lt;3), 'STB Models Tier 4'!AB68*$AB$2,"")</f>
        <v/>
      </c>
      <c r="AC68" s="16" t="str">
        <f>IF(AND(NOT(ISBLANK('STB Models Tier 4'!AC68)),NOT(ISBLANK(VLOOKUP($F68,'Tier 4 Allowances'!$A$2:$AB$6,23,FALSE))),'STB Models Tier 4'!AC68&lt;11), 'STB Models Tier 4'!AC68*$AC$2,"")</f>
        <v/>
      </c>
      <c r="AD68" s="16" t="str">
        <f>IF(AND(NOT(ISBLANK('STB Models Tier 4'!AD68)),NOT(ISBLANK(VLOOKUP($F68,'Tier 4 Allowances'!$A$2:$AB$6,24,FALSE))),'STB Models Tier 4'!AD68&lt;2), 'STB Models Tier 4'!AD68*$AD$2,"")</f>
        <v/>
      </c>
      <c r="AE68" s="16" t="str">
        <f>IF(AND(NOT(ISBLANK('STB Models Tier 4'!AE68)),NOT(ISBLANK(VLOOKUP($F68,'Tier 4 Allowances'!$A$2:$AB$6,25,FALSE))),'STB Models Tier 4'!AE68&lt;2,OR(ISBLANK('STB Models Tier 4'!AD68),'STB Models Tier 4'!AD68=0),OR(ISBLANK('STB Models Tier 4'!$O68),'STB Models Tier 4'!$O68=0)), 'STB Models Tier 4'!AE68*$AE$2,"")</f>
        <v/>
      </c>
      <c r="AF68" s="16" t="str">
        <f>IF(AND(NOT(ISBLANK('STB Models Tier 4'!AF68)),NOT(ISBLANK(VLOOKUP($F68,'Tier 4 Allowances'!$A$2:$AB$6,26,FALSE))),'STB Models Tier 4'!AF68&lt;2), 'STB Models Tier 4'!AF68*$AF$2,"")</f>
        <v/>
      </c>
      <c r="AG68" s="16" t="str">
        <f>IF(AND(NOT(ISBLANK('STB Models Tier 4'!AG68)),NOT(ISBLANK(VLOOKUP($F68,'Tier 4 Allowances'!$A$2:$AB$6,27,FALSE))),'STB Models Tier 4'!AG68&lt;2), 'STB Models Tier 4'!AG68*$AG$2,"")</f>
        <v/>
      </c>
      <c r="AH68" s="16" t="str">
        <f>IF(AND(NOT(ISBLANK('STB Models Tier 4'!AH68)),NOT(ISBLANK(VLOOKUP($F68,'Tier 4 Allowances'!$A$2:$AB$6,28,FALSE))),'STB Models Tier 4'!AH68&lt;2), 'STB Models Tier 4'!AH68*$AH$2,"")</f>
        <v/>
      </c>
      <c r="AI68" s="37" t="str">
        <f>IF(ISBLANK('STB Models Tier 4'!AI68),"",'STB Models Tier 4'!AI68)</f>
        <v/>
      </c>
      <c r="AJ68" s="37">
        <f>IF(AND('STB Models Tier 4'!AS68="Yes",P68=$P$2,NOT(Q68=$Q$2)),-10,0)</f>
        <v>0</v>
      </c>
      <c r="AK68" s="37">
        <f>IF(AND('STB Models Tier 4'!AS68="Yes",AF68=$AF$2),-5,0)</f>
        <v>0</v>
      </c>
      <c r="AL68" s="17" t="str">
        <f>IF(ISBLANK('STB Models Tier 4'!AJ68),"",'STB Models Tier 4'!AJ68)</f>
        <v/>
      </c>
      <c r="AM68" s="17" t="str">
        <f>IF(ISBLANK('STB Models Tier 4'!AK68),"",'STB Models Tier 4'!AK68)</f>
        <v/>
      </c>
      <c r="AN68" s="17" t="str">
        <f>IF(ISBLANK('STB Models Tier 4'!AL68),"",'STB Models Tier 4'!AL68)</f>
        <v/>
      </c>
      <c r="AO68" s="17" t="str">
        <f>IF(ISBLANK('STB Models Tier 4'!AM68),"",'STB Models Tier 4'!AM68)</f>
        <v/>
      </c>
      <c r="AP68" s="17" t="str">
        <f>IF(ISBLANK('STB Models Tier 4'!AN68),"",'STB Models Tier 4'!AN68)</f>
        <v/>
      </c>
      <c r="AQ68" s="17" t="str">
        <f>IF(ISBLANK('STB Models Tier 4'!F68),"",IF(ISBLANK('STB Models Tier 4'!G68), 14, 7-(4-$G68)/2))</f>
        <v/>
      </c>
      <c r="AR68" s="17" t="str">
        <f>IF(ISBLANK('STB Models Tier 4'!F68),"",IF(ISBLANK('STB Models Tier 4'!H68),10,(10-H68)))</f>
        <v/>
      </c>
      <c r="AS68" s="17" t="str">
        <f>IF(ISBLANK('STB Models Tier 4'!F68),"",IF(ISBLANK('STB Models Tier 4'!G68),0,7+(4-G68)/2))</f>
        <v/>
      </c>
      <c r="AT68" s="17" t="str">
        <f>IF(ISBLANK('STB Models Tier 4'!F68),"",'STB Models Tier 4'!H68)</f>
        <v/>
      </c>
      <c r="AU68" s="17" t="str">
        <f>IF(ISBLANK('STB Models Tier 4'!F68),"",(IF(OR(AND(NOT(ISBLANK('STB Models Tier 4'!G68)),ISBLANK('STB Models Tier 4'!AL68)),AND(NOT(ISBLANK('STB Models Tier 4'!H68)),ISBLANK('STB Models Tier 4'!AM68)),ISBLANK('STB Models Tier 4'!AK68)),"Incomplete",0.365*('STB Models Tier 4'!AJ68*AQ68+'STB Models Tier 4'!AK68*AR68+'STB Models Tier 4'!AL68*AS68+'STB Models Tier 4'!AM68*AT68))))</f>
        <v/>
      </c>
      <c r="AV68" s="16" t="str">
        <f>IF(ISBLANK('STB Models Tier 4'!F68),"",VLOOKUP(F68,'Tier 4 Allowances'!$A$2:$B$6,2,FALSE)+SUM($I68:$AH68)+AJ68+AK68)</f>
        <v/>
      </c>
      <c r="AW68" s="37" t="str">
        <f>IF(ISBLANK('STB Models Tier 4'!F68),"",AV68+'STB Models Tier 4'!AI68)</f>
        <v/>
      </c>
      <c r="AX68" s="37" t="str">
        <f>IF(ISBLANK('STB Models Tier 4'!AN68),"",IF('STB Models Tier 4'!AN68&gt;'Tier 4 Calculations'!AW68,"No","Yes"))</f>
        <v/>
      </c>
      <c r="AY68" s="51" t="str">
        <f>IF(ISBLANK('STB Models Tier 4'!AS68),"",'STB Models Tier 4'!AS68)</f>
        <v/>
      </c>
    </row>
    <row r="69" spans="1:51" ht="16" x14ac:dyDescent="0.2">
      <c r="A69" s="16" t="str">
        <f>IF(ISBLANK('STB Models Tier 4'!A69),"",'STB Models Tier 4'!A69)</f>
        <v/>
      </c>
      <c r="B69" s="16" t="str">
        <f>IF(ISBLANK('STB Models Tier 4'!B69),"",'STB Models Tier 4'!B69)</f>
        <v/>
      </c>
      <c r="C69" s="16" t="str">
        <f>IF(ISBLANK('STB Models Tier 4'!C69),"",'STB Models Tier 4'!C69)</f>
        <v/>
      </c>
      <c r="D69" s="16" t="str">
        <f>IF(ISBLANK('STB Models Tier 4'!D69),"",'STB Models Tier 4'!D69)</f>
        <v/>
      </c>
      <c r="E69" s="16" t="str">
        <f>IF(ISBLANK('STB Models Tier 4'!E69),"",'STB Models Tier 4'!E69)</f>
        <v/>
      </c>
      <c r="F69" s="16" t="str">
        <f>IF(ISBLANK('STB Models Tier 4'!F69),"",'STB Models Tier 4'!F69)</f>
        <v/>
      </c>
      <c r="G69" s="16" t="str">
        <f>IF(ISBLANK('STB Models Tier 4'!G69),"",'STB Models Tier 4'!G69)</f>
        <v/>
      </c>
      <c r="H69" s="16" t="str">
        <f>IF(ISBLANK('STB Models Tier 4'!H69),"",'STB Models Tier 4'!H69)</f>
        <v/>
      </c>
      <c r="I69" s="16" t="str">
        <f>IF(AND(NOT(ISBLANK('STB Models Tier 4'!I69)),NOT(ISBLANK(VLOOKUP($F69,'Tier 4 Allowances'!$A$2:$AB$6,3,FALSE))),'STB Models Tier 4'!I69&lt;2), 'STB Models Tier 4'!I69*$I$2,"")</f>
        <v/>
      </c>
      <c r="J69" s="16" t="str">
        <f>IF(AND(NOT(ISBLANK('STB Models Tier 4'!J69)),NOT(ISBLANK(VLOOKUP($F69,'Tier 4 Allowances'!$A$2:$AB$6,4,FALSE))),'STB Models Tier 4'!J69&lt;3), 'STB Models Tier 4'!J69*$J$2,"")</f>
        <v/>
      </c>
      <c r="K69" s="16" t="str">
        <f>IF(AND(NOT(ISBLANK('STB Models Tier 4'!K69)),NOT(ISBLANK(VLOOKUP($F69,'Tier 4 Allowances'!$A$2:$AB$6,5,FALSE))),'STB Models Tier 4'!K69&lt;2), 'STB Models Tier 4'!K69*$K$2,"")</f>
        <v/>
      </c>
      <c r="L69" s="16" t="str">
        <f>IF(AND(NOT(ISBLANK('STB Models Tier 4'!L69)),NOT(ISBLANK(VLOOKUP($F69,'Tier 4 Allowances'!$A$2:$AB$6,6,FALSE))),'STB Models Tier 4'!L69&lt;3), 'STB Models Tier 4'!L69*$L$2,"")</f>
        <v/>
      </c>
      <c r="M69" s="16" t="str">
        <f>IF(AND(NOT(ISBLANK('STB Models Tier 4'!M69)),OR(ISBLANK('STB Models Tier 4'!N69),'STB Models Tier 4'!N69=0),NOT(ISBLANK(VLOOKUP($F69,'Tier 4 Allowances'!$A$2:$AB$6,7,FALSE))),'STB Models Tier 4'!M69&lt;2), 'STB Models Tier 4'!M69*$M$2,"")</f>
        <v/>
      </c>
      <c r="N69" s="16" t="str">
        <f>IF(AND(NOT(ISBLANK('STB Models Tier 4'!N69)),NOT(ISBLANK(VLOOKUP($F69,'Tier 4 Allowances'!$A$2:$AB$6,8,FALSE))),'STB Models Tier 4'!N69&lt;2), 'STB Models Tier 4'!N69*$N$2,"")</f>
        <v/>
      </c>
      <c r="O69" s="16" t="str">
        <f>IF(AND(NOT(ISBLANK('STB Models Tier 4'!O69)),NOT(ISBLANK(VLOOKUP($F69,'Tier 4 Allowances'!$A$2:$AB$6,9,FALSE))),'STB Models Tier 4'!O69&lt;7), 'STB Models Tier 4'!O69*$O$2,"")</f>
        <v/>
      </c>
      <c r="P69" s="16" t="str">
        <f>IF(AND(NOT(ISBLANK('STB Models Tier 4'!P69)),OR(ISBLANK('STB Models Tier 4'!S69),'STB Models Tier 4'!S69=0),NOT(ISBLANK(VLOOKUP($F69,'Tier 4 Allowances'!$A$2:$AB$6,10,FALSE))),'STB Models Tier 4'!P69&lt;2), 'STB Models Tier 4'!P69*$P$2,"")</f>
        <v/>
      </c>
      <c r="Q69" s="16" t="str">
        <f>IF(AND(NOT(ISBLANK('STB Models Tier 4'!Q69)),NOT(ISBLANK(VLOOKUP($F69,'Tier 4 Allowances'!$A$2:$AB$6,11,FALSE))),'STB Models Tier 4'!Q69&lt;2), 'STB Models Tier 4'!Q69*$Q$2,"")</f>
        <v/>
      </c>
      <c r="R69" s="16" t="str">
        <f>IF(AND(NOT(ISBLANK('STB Models Tier 4'!R69)),OR(ISBLANK('STB Models Tier 4'!S69),'STB Models Tier 4'!S69=0),NOT(ISBLANK(VLOOKUP($F69,'Tier 4 Allowances'!$A$2:$AB$6,12,FALSE))),'STB Models Tier 4'!R69&lt;2), 'STB Models Tier 4'!R69*$R$2,"")</f>
        <v/>
      </c>
      <c r="S69" s="16" t="str">
        <f>IF(AND(NOT(ISBLANK('STB Models Tier 4'!S69)),NOT(ISBLANK(VLOOKUP($F69,'Tier 4 Allowances'!$A$2:$AB$6,13,FALSE))),'STB Models Tier 4'!S69&lt;2), 'STB Models Tier 4'!S69*$S$2,"")</f>
        <v/>
      </c>
      <c r="T69" s="16" t="str">
        <f>IF(AND(NOT(ISBLANK('STB Models Tier 4'!T69)),NOT(ISBLANK(VLOOKUP($F69,'Tier 4 Allowances'!$A$2:$AB$6,14,FALSE))),'STB Models Tier 4'!T69&lt;2), 'STB Models Tier 4'!T69*$T$2,"")</f>
        <v/>
      </c>
      <c r="U69" s="16" t="str">
        <f>IF(AND(NOT(ISBLANK('STB Models Tier 4'!U69)),NOT(ISBLANK(VLOOKUP($F69,'Tier 4 Allowances'!$A$2:$AB$6,15,FALSE))),'STB Models Tier 4'!U69&lt;3), 'STB Models Tier 4'!U69*$U$2,"")</f>
        <v/>
      </c>
      <c r="V69" s="16" t="str">
        <f>IF(AND(NOT(ISBLANK('STB Models Tier 4'!V69)),NOT(ISBLANK(VLOOKUP($F69,'Tier 4 Allowances'!$A$2:$AB$6,16,FALSE))),'STB Models Tier 4'!V69&lt;2), 'STB Models Tier 4'!V69*$V$2,"")</f>
        <v/>
      </c>
      <c r="W69" s="16" t="str">
        <f>IF(AND(NOT(ISBLANK('STB Models Tier 4'!W69)),NOT(ISBLANK(VLOOKUP($F69,'Tier 4 Allowances'!$A$2:$AB$6,17,FALSE))),'STB Models Tier 4'!W69&lt;6), 'STB Models Tier 4'!W69*$W$2,"")</f>
        <v/>
      </c>
      <c r="X69" s="16" t="str">
        <f>IF(AND(NOT(ISBLANK('STB Models Tier 4'!X69)),NOT(ISBLANK(VLOOKUP($F69,'Tier 4 Allowances'!$A$2:$AB$6,18,FALSE))),'STB Models Tier 4'!X69&lt;3), 'STB Models Tier 4'!X69*$X$2,"")</f>
        <v/>
      </c>
      <c r="Y69" s="16" t="str">
        <f>IF(AND(NOT(ISBLANK('STB Models Tier 4'!Y69)),NOT(ISBLANK(VLOOKUP($F69,'Tier 4 Allowances'!$A$2:$AB$6,19,FALSE))),'STB Models Tier 4'!Y69&lt;3), 'STB Models Tier 4'!Y69*$Y$2,"")</f>
        <v/>
      </c>
      <c r="Z69" s="16" t="str">
        <f>IF(AND(NOT(ISBLANK('STB Models Tier 4'!Z69)),NOT(ISBLANK(VLOOKUP($F69,'Tier 4 Allowances'!$A$2:$AB$6,20,FALSE))),'STB Models Tier 4'!Z69&lt;11), 'STB Models Tier 4'!Z69*$Z$2,"")</f>
        <v/>
      </c>
      <c r="AA69" s="16" t="str">
        <f>IF(AND(NOT(ISBLANK('STB Models Tier 4'!AA69)),NOT(ISBLANK(VLOOKUP($F69,'Tier 4 Allowances'!$A$2:$AB$6,21,FALSE))),'STB Models Tier 4'!AA69&lt;3), 'STB Models Tier 4'!AA69*$AA$2,"")</f>
        <v/>
      </c>
      <c r="AB69" s="16" t="str">
        <f>IF(AND(NOT(ISBLANK('STB Models Tier 4'!AB69)),NOT(ISBLANK(VLOOKUP($F69,'Tier 4 Allowances'!$A$2:$AB$6,22,FALSE))),'STB Models Tier 4'!AB69&lt;3), 'STB Models Tier 4'!AB69*$AB$2,"")</f>
        <v/>
      </c>
      <c r="AC69" s="16" t="str">
        <f>IF(AND(NOT(ISBLANK('STB Models Tier 4'!AC69)),NOT(ISBLANK(VLOOKUP($F69,'Tier 4 Allowances'!$A$2:$AB$6,23,FALSE))),'STB Models Tier 4'!AC69&lt;11), 'STB Models Tier 4'!AC69*$AC$2,"")</f>
        <v/>
      </c>
      <c r="AD69" s="16" t="str">
        <f>IF(AND(NOT(ISBLANK('STB Models Tier 4'!AD69)),NOT(ISBLANK(VLOOKUP($F69,'Tier 4 Allowances'!$A$2:$AB$6,24,FALSE))),'STB Models Tier 4'!AD69&lt;2), 'STB Models Tier 4'!AD69*$AD$2,"")</f>
        <v/>
      </c>
      <c r="AE69" s="16" t="str">
        <f>IF(AND(NOT(ISBLANK('STB Models Tier 4'!AE69)),NOT(ISBLANK(VLOOKUP($F69,'Tier 4 Allowances'!$A$2:$AB$6,25,FALSE))),'STB Models Tier 4'!AE69&lt;2,OR(ISBLANK('STB Models Tier 4'!AD69),'STB Models Tier 4'!AD69=0),OR(ISBLANK('STB Models Tier 4'!$O69),'STB Models Tier 4'!$O69=0)), 'STB Models Tier 4'!AE69*$AE$2,"")</f>
        <v/>
      </c>
      <c r="AF69" s="16" t="str">
        <f>IF(AND(NOT(ISBLANK('STB Models Tier 4'!AF69)),NOT(ISBLANK(VLOOKUP($F69,'Tier 4 Allowances'!$A$2:$AB$6,26,FALSE))),'STB Models Tier 4'!AF69&lt;2), 'STB Models Tier 4'!AF69*$AF$2,"")</f>
        <v/>
      </c>
      <c r="AG69" s="16" t="str">
        <f>IF(AND(NOT(ISBLANK('STB Models Tier 4'!AG69)),NOT(ISBLANK(VLOOKUP($F69,'Tier 4 Allowances'!$A$2:$AB$6,27,FALSE))),'STB Models Tier 4'!AG69&lt;2), 'STB Models Tier 4'!AG69*$AG$2,"")</f>
        <v/>
      </c>
      <c r="AH69" s="16" t="str">
        <f>IF(AND(NOT(ISBLANK('STB Models Tier 4'!AH69)),NOT(ISBLANK(VLOOKUP($F69,'Tier 4 Allowances'!$A$2:$AB$6,28,FALSE))),'STB Models Tier 4'!AH69&lt;2), 'STB Models Tier 4'!AH69*$AH$2,"")</f>
        <v/>
      </c>
      <c r="AI69" s="37" t="str">
        <f>IF(ISBLANK('STB Models Tier 4'!AI69),"",'STB Models Tier 4'!AI69)</f>
        <v/>
      </c>
      <c r="AJ69" s="37">
        <f>IF(AND('STB Models Tier 4'!AS69="Yes",P69=$P$2,NOT(Q69=$Q$2)),-10,0)</f>
        <v>0</v>
      </c>
      <c r="AK69" s="37">
        <f>IF(AND('STB Models Tier 4'!AS69="Yes",AF69=$AF$2),-5,0)</f>
        <v>0</v>
      </c>
      <c r="AL69" s="17" t="str">
        <f>IF(ISBLANK('STB Models Tier 4'!AJ69),"",'STB Models Tier 4'!AJ69)</f>
        <v/>
      </c>
      <c r="AM69" s="17" t="str">
        <f>IF(ISBLANK('STB Models Tier 4'!AK69),"",'STB Models Tier 4'!AK69)</f>
        <v/>
      </c>
      <c r="AN69" s="17" t="str">
        <f>IF(ISBLANK('STB Models Tier 4'!AL69),"",'STB Models Tier 4'!AL69)</f>
        <v/>
      </c>
      <c r="AO69" s="17" t="str">
        <f>IF(ISBLANK('STB Models Tier 4'!AM69),"",'STB Models Tier 4'!AM69)</f>
        <v/>
      </c>
      <c r="AP69" s="17" t="str">
        <f>IF(ISBLANK('STB Models Tier 4'!AN69),"",'STB Models Tier 4'!AN69)</f>
        <v/>
      </c>
      <c r="AQ69" s="17" t="str">
        <f>IF(ISBLANK('STB Models Tier 4'!F69),"",IF(ISBLANK('STB Models Tier 4'!G69), 14, 7-(4-$G69)/2))</f>
        <v/>
      </c>
      <c r="AR69" s="17" t="str">
        <f>IF(ISBLANK('STB Models Tier 4'!F69),"",IF(ISBLANK('STB Models Tier 4'!H69),10,(10-H69)))</f>
        <v/>
      </c>
      <c r="AS69" s="17" t="str">
        <f>IF(ISBLANK('STB Models Tier 4'!F69),"",IF(ISBLANK('STB Models Tier 4'!G69),0,7+(4-G69)/2))</f>
        <v/>
      </c>
      <c r="AT69" s="17" t="str">
        <f>IF(ISBLANK('STB Models Tier 4'!F69),"",'STB Models Tier 4'!H69)</f>
        <v/>
      </c>
      <c r="AU69" s="17" t="str">
        <f>IF(ISBLANK('STB Models Tier 4'!F69),"",(IF(OR(AND(NOT(ISBLANK('STB Models Tier 4'!G69)),ISBLANK('STB Models Tier 4'!AL69)),AND(NOT(ISBLANK('STB Models Tier 4'!H69)),ISBLANK('STB Models Tier 4'!AM69)),ISBLANK('STB Models Tier 4'!AK69)),"Incomplete",0.365*('STB Models Tier 4'!AJ69*AQ69+'STB Models Tier 4'!AK69*AR69+'STB Models Tier 4'!AL69*AS69+'STB Models Tier 4'!AM69*AT69))))</f>
        <v/>
      </c>
      <c r="AV69" s="16" t="str">
        <f>IF(ISBLANK('STB Models Tier 4'!F69),"",VLOOKUP(F69,'Tier 4 Allowances'!$A$2:$B$6,2,FALSE)+SUM($I69:$AH69)+AJ69+AK69)</f>
        <v/>
      </c>
      <c r="AW69" s="37" t="str">
        <f>IF(ISBLANK('STB Models Tier 4'!F69),"",AV69+'STB Models Tier 4'!AI69)</f>
        <v/>
      </c>
      <c r="AX69" s="37" t="str">
        <f>IF(ISBLANK('STB Models Tier 4'!AN69),"",IF('STB Models Tier 4'!AN69&gt;'Tier 4 Calculations'!AW69,"No","Yes"))</f>
        <v/>
      </c>
      <c r="AY69" s="51" t="str">
        <f>IF(ISBLANK('STB Models Tier 4'!AS69),"",'STB Models Tier 4'!AS69)</f>
        <v/>
      </c>
    </row>
    <row r="70" spans="1:51" ht="16" x14ac:dyDescent="0.2">
      <c r="A70" s="16" t="str">
        <f>IF(ISBLANK('STB Models Tier 4'!A70),"",'STB Models Tier 4'!A70)</f>
        <v/>
      </c>
      <c r="B70" s="16" t="str">
        <f>IF(ISBLANK('STB Models Tier 4'!B70),"",'STB Models Tier 4'!B70)</f>
        <v/>
      </c>
      <c r="C70" s="16" t="str">
        <f>IF(ISBLANK('STB Models Tier 4'!C70),"",'STB Models Tier 4'!C70)</f>
        <v/>
      </c>
      <c r="D70" s="16" t="str">
        <f>IF(ISBLANK('STB Models Tier 4'!D70),"",'STB Models Tier 4'!D70)</f>
        <v/>
      </c>
      <c r="E70" s="16" t="str">
        <f>IF(ISBLANK('STB Models Tier 4'!E70),"",'STB Models Tier 4'!E70)</f>
        <v/>
      </c>
      <c r="F70" s="16" t="str">
        <f>IF(ISBLANK('STB Models Tier 4'!F70),"",'STB Models Tier 4'!F70)</f>
        <v/>
      </c>
      <c r="G70" s="16" t="str">
        <f>IF(ISBLANK('STB Models Tier 4'!G70),"",'STB Models Tier 4'!G70)</f>
        <v/>
      </c>
      <c r="H70" s="16" t="str">
        <f>IF(ISBLANK('STB Models Tier 4'!H70),"",'STB Models Tier 4'!H70)</f>
        <v/>
      </c>
      <c r="I70" s="16" t="str">
        <f>IF(AND(NOT(ISBLANK('STB Models Tier 4'!I70)),NOT(ISBLANK(VLOOKUP($F70,'Tier 4 Allowances'!$A$2:$AB$6,3,FALSE))),'STB Models Tier 4'!I70&lt;2), 'STB Models Tier 4'!I70*$I$2,"")</f>
        <v/>
      </c>
      <c r="J70" s="16" t="str">
        <f>IF(AND(NOT(ISBLANK('STB Models Tier 4'!J70)),NOT(ISBLANK(VLOOKUP($F70,'Tier 4 Allowances'!$A$2:$AB$6,4,FALSE))),'STB Models Tier 4'!J70&lt;3), 'STB Models Tier 4'!J70*$J$2,"")</f>
        <v/>
      </c>
      <c r="K70" s="16" t="str">
        <f>IF(AND(NOT(ISBLANK('STB Models Tier 4'!K70)),NOT(ISBLANK(VLOOKUP($F70,'Tier 4 Allowances'!$A$2:$AB$6,5,FALSE))),'STB Models Tier 4'!K70&lt;2), 'STB Models Tier 4'!K70*$K$2,"")</f>
        <v/>
      </c>
      <c r="L70" s="16" t="str">
        <f>IF(AND(NOT(ISBLANK('STB Models Tier 4'!L70)),NOT(ISBLANK(VLOOKUP($F70,'Tier 4 Allowances'!$A$2:$AB$6,6,FALSE))),'STB Models Tier 4'!L70&lt;3), 'STB Models Tier 4'!L70*$L$2,"")</f>
        <v/>
      </c>
      <c r="M70" s="16" t="str">
        <f>IF(AND(NOT(ISBLANK('STB Models Tier 4'!M70)),OR(ISBLANK('STB Models Tier 4'!N70),'STB Models Tier 4'!N70=0),NOT(ISBLANK(VLOOKUP($F70,'Tier 4 Allowances'!$A$2:$AB$6,7,FALSE))),'STB Models Tier 4'!M70&lt;2), 'STB Models Tier 4'!M70*$M$2,"")</f>
        <v/>
      </c>
      <c r="N70" s="16" t="str">
        <f>IF(AND(NOT(ISBLANK('STB Models Tier 4'!N70)),NOT(ISBLANK(VLOOKUP($F70,'Tier 4 Allowances'!$A$2:$AB$6,8,FALSE))),'STB Models Tier 4'!N70&lt;2), 'STB Models Tier 4'!N70*$N$2,"")</f>
        <v/>
      </c>
      <c r="O70" s="16" t="str">
        <f>IF(AND(NOT(ISBLANK('STB Models Tier 4'!O70)),NOT(ISBLANK(VLOOKUP($F70,'Tier 4 Allowances'!$A$2:$AB$6,9,FALSE))),'STB Models Tier 4'!O70&lt;7), 'STB Models Tier 4'!O70*$O$2,"")</f>
        <v/>
      </c>
      <c r="P70" s="16" t="str">
        <f>IF(AND(NOT(ISBLANK('STB Models Tier 4'!P70)),OR(ISBLANK('STB Models Tier 4'!S70),'STB Models Tier 4'!S70=0),NOT(ISBLANK(VLOOKUP($F70,'Tier 4 Allowances'!$A$2:$AB$6,10,FALSE))),'STB Models Tier 4'!P70&lt;2), 'STB Models Tier 4'!P70*$P$2,"")</f>
        <v/>
      </c>
      <c r="Q70" s="16" t="str">
        <f>IF(AND(NOT(ISBLANK('STB Models Tier 4'!Q70)),NOT(ISBLANK(VLOOKUP($F70,'Tier 4 Allowances'!$A$2:$AB$6,11,FALSE))),'STB Models Tier 4'!Q70&lt;2), 'STB Models Tier 4'!Q70*$Q$2,"")</f>
        <v/>
      </c>
      <c r="R70" s="16" t="str">
        <f>IF(AND(NOT(ISBLANK('STB Models Tier 4'!R70)),OR(ISBLANK('STB Models Tier 4'!S70),'STB Models Tier 4'!S70=0),NOT(ISBLANK(VLOOKUP($F70,'Tier 4 Allowances'!$A$2:$AB$6,12,FALSE))),'STB Models Tier 4'!R70&lt;2), 'STB Models Tier 4'!R70*$R$2,"")</f>
        <v/>
      </c>
      <c r="S70" s="16" t="str">
        <f>IF(AND(NOT(ISBLANK('STB Models Tier 4'!S70)),NOT(ISBLANK(VLOOKUP($F70,'Tier 4 Allowances'!$A$2:$AB$6,13,FALSE))),'STB Models Tier 4'!S70&lt;2), 'STB Models Tier 4'!S70*$S$2,"")</f>
        <v/>
      </c>
      <c r="T70" s="16" t="str">
        <f>IF(AND(NOT(ISBLANK('STB Models Tier 4'!T70)),NOT(ISBLANK(VLOOKUP($F70,'Tier 4 Allowances'!$A$2:$AB$6,14,FALSE))),'STB Models Tier 4'!T70&lt;2), 'STB Models Tier 4'!T70*$T$2,"")</f>
        <v/>
      </c>
      <c r="U70" s="16" t="str">
        <f>IF(AND(NOT(ISBLANK('STB Models Tier 4'!U70)),NOT(ISBLANK(VLOOKUP($F70,'Tier 4 Allowances'!$A$2:$AB$6,15,FALSE))),'STB Models Tier 4'!U70&lt;3), 'STB Models Tier 4'!U70*$U$2,"")</f>
        <v/>
      </c>
      <c r="V70" s="16" t="str">
        <f>IF(AND(NOT(ISBLANK('STB Models Tier 4'!V70)),NOT(ISBLANK(VLOOKUP($F70,'Tier 4 Allowances'!$A$2:$AB$6,16,FALSE))),'STB Models Tier 4'!V70&lt;2), 'STB Models Tier 4'!V70*$V$2,"")</f>
        <v/>
      </c>
      <c r="W70" s="16" t="str">
        <f>IF(AND(NOT(ISBLANK('STB Models Tier 4'!W70)),NOT(ISBLANK(VLOOKUP($F70,'Tier 4 Allowances'!$A$2:$AB$6,17,FALSE))),'STB Models Tier 4'!W70&lt;6), 'STB Models Tier 4'!W70*$W$2,"")</f>
        <v/>
      </c>
      <c r="X70" s="16" t="str">
        <f>IF(AND(NOT(ISBLANK('STB Models Tier 4'!X70)),NOT(ISBLANK(VLOOKUP($F70,'Tier 4 Allowances'!$A$2:$AB$6,18,FALSE))),'STB Models Tier 4'!X70&lt;3), 'STB Models Tier 4'!X70*$X$2,"")</f>
        <v/>
      </c>
      <c r="Y70" s="16" t="str">
        <f>IF(AND(NOT(ISBLANK('STB Models Tier 4'!Y70)),NOT(ISBLANK(VLOOKUP($F70,'Tier 4 Allowances'!$A$2:$AB$6,19,FALSE))),'STB Models Tier 4'!Y70&lt;3), 'STB Models Tier 4'!Y70*$Y$2,"")</f>
        <v/>
      </c>
      <c r="Z70" s="16" t="str">
        <f>IF(AND(NOT(ISBLANK('STB Models Tier 4'!Z70)),NOT(ISBLANK(VLOOKUP($F70,'Tier 4 Allowances'!$A$2:$AB$6,20,FALSE))),'STB Models Tier 4'!Z70&lt;11), 'STB Models Tier 4'!Z70*$Z$2,"")</f>
        <v/>
      </c>
      <c r="AA70" s="16" t="str">
        <f>IF(AND(NOT(ISBLANK('STB Models Tier 4'!AA70)),NOT(ISBLANK(VLOOKUP($F70,'Tier 4 Allowances'!$A$2:$AB$6,21,FALSE))),'STB Models Tier 4'!AA70&lt;3), 'STB Models Tier 4'!AA70*$AA$2,"")</f>
        <v/>
      </c>
      <c r="AB70" s="16" t="str">
        <f>IF(AND(NOT(ISBLANK('STB Models Tier 4'!AB70)),NOT(ISBLANK(VLOOKUP($F70,'Tier 4 Allowances'!$A$2:$AB$6,22,FALSE))),'STB Models Tier 4'!AB70&lt;3), 'STB Models Tier 4'!AB70*$AB$2,"")</f>
        <v/>
      </c>
      <c r="AC70" s="16" t="str">
        <f>IF(AND(NOT(ISBLANK('STB Models Tier 4'!AC70)),NOT(ISBLANK(VLOOKUP($F70,'Tier 4 Allowances'!$A$2:$AB$6,23,FALSE))),'STB Models Tier 4'!AC70&lt;11), 'STB Models Tier 4'!AC70*$AC$2,"")</f>
        <v/>
      </c>
      <c r="AD70" s="16" t="str">
        <f>IF(AND(NOT(ISBLANK('STB Models Tier 4'!AD70)),NOT(ISBLANK(VLOOKUP($F70,'Tier 4 Allowances'!$A$2:$AB$6,24,FALSE))),'STB Models Tier 4'!AD70&lt;2), 'STB Models Tier 4'!AD70*$AD$2,"")</f>
        <v/>
      </c>
      <c r="AE70" s="16" t="str">
        <f>IF(AND(NOT(ISBLANK('STB Models Tier 4'!AE70)),NOT(ISBLANK(VLOOKUP($F70,'Tier 4 Allowances'!$A$2:$AB$6,25,FALSE))),'STB Models Tier 4'!AE70&lt;2,OR(ISBLANK('STB Models Tier 4'!AD70),'STB Models Tier 4'!AD70=0),OR(ISBLANK('STB Models Tier 4'!$O70),'STB Models Tier 4'!$O70=0)), 'STB Models Tier 4'!AE70*$AE$2,"")</f>
        <v/>
      </c>
      <c r="AF70" s="16" t="str">
        <f>IF(AND(NOT(ISBLANK('STB Models Tier 4'!AF70)),NOT(ISBLANK(VLOOKUP($F70,'Tier 4 Allowances'!$A$2:$AB$6,26,FALSE))),'STB Models Tier 4'!AF70&lt;2), 'STB Models Tier 4'!AF70*$AF$2,"")</f>
        <v/>
      </c>
      <c r="AG70" s="16" t="str">
        <f>IF(AND(NOT(ISBLANK('STB Models Tier 4'!AG70)),NOT(ISBLANK(VLOOKUP($F70,'Tier 4 Allowances'!$A$2:$AB$6,27,FALSE))),'STB Models Tier 4'!AG70&lt;2), 'STB Models Tier 4'!AG70*$AG$2,"")</f>
        <v/>
      </c>
      <c r="AH70" s="16" t="str">
        <f>IF(AND(NOT(ISBLANK('STB Models Tier 4'!AH70)),NOT(ISBLANK(VLOOKUP($F70,'Tier 4 Allowances'!$A$2:$AB$6,28,FALSE))),'STB Models Tier 4'!AH70&lt;2), 'STB Models Tier 4'!AH70*$AH$2,"")</f>
        <v/>
      </c>
      <c r="AI70" s="37" t="str">
        <f>IF(ISBLANK('STB Models Tier 4'!AI70),"",'STB Models Tier 4'!AI70)</f>
        <v/>
      </c>
      <c r="AJ70" s="37">
        <f>IF(AND('STB Models Tier 4'!AS70="Yes",P70=$P$2,NOT(Q70=$Q$2)),-10,0)</f>
        <v>0</v>
      </c>
      <c r="AK70" s="37">
        <f>IF(AND('STB Models Tier 4'!AS70="Yes",AF70=$AF$2),-5,0)</f>
        <v>0</v>
      </c>
      <c r="AL70" s="17" t="str">
        <f>IF(ISBLANK('STB Models Tier 4'!AJ70),"",'STB Models Tier 4'!AJ70)</f>
        <v/>
      </c>
      <c r="AM70" s="17" t="str">
        <f>IF(ISBLANK('STB Models Tier 4'!AK70),"",'STB Models Tier 4'!AK70)</f>
        <v/>
      </c>
      <c r="AN70" s="17" t="str">
        <f>IF(ISBLANK('STB Models Tier 4'!AL70),"",'STB Models Tier 4'!AL70)</f>
        <v/>
      </c>
      <c r="AO70" s="17" t="str">
        <f>IF(ISBLANK('STB Models Tier 4'!AM70),"",'STB Models Tier 4'!AM70)</f>
        <v/>
      </c>
      <c r="AP70" s="17" t="str">
        <f>IF(ISBLANK('STB Models Tier 4'!AN70),"",'STB Models Tier 4'!AN70)</f>
        <v/>
      </c>
      <c r="AQ70" s="17" t="str">
        <f>IF(ISBLANK('STB Models Tier 4'!F70),"",IF(ISBLANK('STB Models Tier 4'!G70), 14, 7-(4-$G70)/2))</f>
        <v/>
      </c>
      <c r="AR70" s="17" t="str">
        <f>IF(ISBLANK('STB Models Tier 4'!F70),"",IF(ISBLANK('STB Models Tier 4'!H70),10,(10-H70)))</f>
        <v/>
      </c>
      <c r="AS70" s="17" t="str">
        <f>IF(ISBLANK('STB Models Tier 4'!F70),"",IF(ISBLANK('STB Models Tier 4'!G70),0,7+(4-G70)/2))</f>
        <v/>
      </c>
      <c r="AT70" s="17" t="str">
        <f>IF(ISBLANK('STB Models Tier 4'!F70),"",'STB Models Tier 4'!H70)</f>
        <v/>
      </c>
      <c r="AU70" s="17" t="str">
        <f>IF(ISBLANK('STB Models Tier 4'!F70),"",(IF(OR(AND(NOT(ISBLANK('STB Models Tier 4'!G70)),ISBLANK('STB Models Tier 4'!AL70)),AND(NOT(ISBLANK('STB Models Tier 4'!H70)),ISBLANK('STB Models Tier 4'!AM70)),ISBLANK('STB Models Tier 4'!AK70)),"Incomplete",0.365*('STB Models Tier 4'!AJ70*AQ70+'STB Models Tier 4'!AK70*AR70+'STB Models Tier 4'!AL70*AS70+'STB Models Tier 4'!AM70*AT70))))</f>
        <v/>
      </c>
      <c r="AV70" s="16" t="str">
        <f>IF(ISBLANK('STB Models Tier 4'!F70),"",VLOOKUP(F70,'Tier 4 Allowances'!$A$2:$B$6,2,FALSE)+SUM($I70:$AH70)+AJ70+AK70)</f>
        <v/>
      </c>
      <c r="AW70" s="37" t="str">
        <f>IF(ISBLANK('STB Models Tier 4'!F70),"",AV70+'STB Models Tier 4'!AI70)</f>
        <v/>
      </c>
      <c r="AX70" s="37" t="str">
        <f>IF(ISBLANK('STB Models Tier 4'!AN70),"",IF('STB Models Tier 4'!AN70&gt;'Tier 4 Calculations'!AW70,"No","Yes"))</f>
        <v/>
      </c>
      <c r="AY70" s="51" t="str">
        <f>IF(ISBLANK('STB Models Tier 4'!AS70),"",'STB Models Tier 4'!AS70)</f>
        <v/>
      </c>
    </row>
    <row r="71" spans="1:51" ht="16" x14ac:dyDescent="0.2">
      <c r="A71" s="16" t="str">
        <f>IF(ISBLANK('STB Models Tier 4'!A71),"",'STB Models Tier 4'!A71)</f>
        <v/>
      </c>
      <c r="B71" s="16" t="str">
        <f>IF(ISBLANK('STB Models Tier 4'!B71),"",'STB Models Tier 4'!B71)</f>
        <v/>
      </c>
      <c r="C71" s="16" t="str">
        <f>IF(ISBLANK('STB Models Tier 4'!C71),"",'STB Models Tier 4'!C71)</f>
        <v/>
      </c>
      <c r="D71" s="16" t="str">
        <f>IF(ISBLANK('STB Models Tier 4'!D71),"",'STB Models Tier 4'!D71)</f>
        <v/>
      </c>
      <c r="E71" s="16" t="str">
        <f>IF(ISBLANK('STB Models Tier 4'!E71),"",'STB Models Tier 4'!E71)</f>
        <v/>
      </c>
      <c r="F71" s="16" t="str">
        <f>IF(ISBLANK('STB Models Tier 4'!F71),"",'STB Models Tier 4'!F71)</f>
        <v/>
      </c>
      <c r="G71" s="16" t="str">
        <f>IF(ISBLANK('STB Models Tier 4'!G71),"",'STB Models Tier 4'!G71)</f>
        <v/>
      </c>
      <c r="H71" s="16" t="str">
        <f>IF(ISBLANK('STB Models Tier 4'!H71),"",'STB Models Tier 4'!H71)</f>
        <v/>
      </c>
      <c r="I71" s="16" t="str">
        <f>IF(AND(NOT(ISBLANK('STB Models Tier 4'!I71)),NOT(ISBLANK(VLOOKUP($F71,'Tier 4 Allowances'!$A$2:$AB$6,3,FALSE))),'STB Models Tier 4'!I71&lt;2), 'STB Models Tier 4'!I71*$I$2,"")</f>
        <v/>
      </c>
      <c r="J71" s="16" t="str">
        <f>IF(AND(NOT(ISBLANK('STB Models Tier 4'!J71)),NOT(ISBLANK(VLOOKUP($F71,'Tier 4 Allowances'!$A$2:$AB$6,4,FALSE))),'STB Models Tier 4'!J71&lt;3), 'STB Models Tier 4'!J71*$J$2,"")</f>
        <v/>
      </c>
      <c r="K71" s="16" t="str">
        <f>IF(AND(NOT(ISBLANK('STB Models Tier 4'!K71)),NOT(ISBLANK(VLOOKUP($F71,'Tier 4 Allowances'!$A$2:$AB$6,5,FALSE))),'STB Models Tier 4'!K71&lt;2), 'STB Models Tier 4'!K71*$K$2,"")</f>
        <v/>
      </c>
      <c r="L71" s="16" t="str">
        <f>IF(AND(NOT(ISBLANK('STB Models Tier 4'!L71)),NOT(ISBLANK(VLOOKUP($F71,'Tier 4 Allowances'!$A$2:$AB$6,6,FALSE))),'STB Models Tier 4'!L71&lt;3), 'STB Models Tier 4'!L71*$L$2,"")</f>
        <v/>
      </c>
      <c r="M71" s="16" t="str">
        <f>IF(AND(NOT(ISBLANK('STB Models Tier 4'!M71)),OR(ISBLANK('STB Models Tier 4'!N71),'STB Models Tier 4'!N71=0),NOT(ISBLANK(VLOOKUP($F71,'Tier 4 Allowances'!$A$2:$AB$6,7,FALSE))),'STB Models Tier 4'!M71&lt;2), 'STB Models Tier 4'!M71*$M$2,"")</f>
        <v/>
      </c>
      <c r="N71" s="16" t="str">
        <f>IF(AND(NOT(ISBLANK('STB Models Tier 4'!N71)),NOT(ISBLANK(VLOOKUP($F71,'Tier 4 Allowances'!$A$2:$AB$6,8,FALSE))),'STB Models Tier 4'!N71&lt;2), 'STB Models Tier 4'!N71*$N$2,"")</f>
        <v/>
      </c>
      <c r="O71" s="16" t="str">
        <f>IF(AND(NOT(ISBLANK('STB Models Tier 4'!O71)),NOT(ISBLANK(VLOOKUP($F71,'Tier 4 Allowances'!$A$2:$AB$6,9,FALSE))),'STB Models Tier 4'!O71&lt;7), 'STB Models Tier 4'!O71*$O$2,"")</f>
        <v/>
      </c>
      <c r="P71" s="16" t="str">
        <f>IF(AND(NOT(ISBLANK('STB Models Tier 4'!P71)),OR(ISBLANK('STB Models Tier 4'!S71),'STB Models Tier 4'!S71=0),NOT(ISBLANK(VLOOKUP($F71,'Tier 4 Allowances'!$A$2:$AB$6,10,FALSE))),'STB Models Tier 4'!P71&lt;2), 'STB Models Tier 4'!P71*$P$2,"")</f>
        <v/>
      </c>
      <c r="Q71" s="16" t="str">
        <f>IF(AND(NOT(ISBLANK('STB Models Tier 4'!Q71)),NOT(ISBLANK(VLOOKUP($F71,'Tier 4 Allowances'!$A$2:$AB$6,11,FALSE))),'STB Models Tier 4'!Q71&lt;2), 'STB Models Tier 4'!Q71*$Q$2,"")</f>
        <v/>
      </c>
      <c r="R71" s="16" t="str">
        <f>IF(AND(NOT(ISBLANK('STB Models Tier 4'!R71)),OR(ISBLANK('STB Models Tier 4'!S71),'STB Models Tier 4'!S71=0),NOT(ISBLANK(VLOOKUP($F71,'Tier 4 Allowances'!$A$2:$AB$6,12,FALSE))),'STB Models Tier 4'!R71&lt;2), 'STB Models Tier 4'!R71*$R$2,"")</f>
        <v/>
      </c>
      <c r="S71" s="16" t="str">
        <f>IF(AND(NOT(ISBLANK('STB Models Tier 4'!S71)),NOT(ISBLANK(VLOOKUP($F71,'Tier 4 Allowances'!$A$2:$AB$6,13,FALSE))),'STB Models Tier 4'!S71&lt;2), 'STB Models Tier 4'!S71*$S$2,"")</f>
        <v/>
      </c>
      <c r="T71" s="16" t="str">
        <f>IF(AND(NOT(ISBLANK('STB Models Tier 4'!T71)),NOT(ISBLANK(VLOOKUP($F71,'Tier 4 Allowances'!$A$2:$AB$6,14,FALSE))),'STB Models Tier 4'!T71&lt;2), 'STB Models Tier 4'!T71*$T$2,"")</f>
        <v/>
      </c>
      <c r="U71" s="16" t="str">
        <f>IF(AND(NOT(ISBLANK('STB Models Tier 4'!U71)),NOT(ISBLANK(VLOOKUP($F71,'Tier 4 Allowances'!$A$2:$AB$6,15,FALSE))),'STB Models Tier 4'!U71&lt;3), 'STB Models Tier 4'!U71*$U$2,"")</f>
        <v/>
      </c>
      <c r="V71" s="16" t="str">
        <f>IF(AND(NOT(ISBLANK('STB Models Tier 4'!V71)),NOT(ISBLANK(VLOOKUP($F71,'Tier 4 Allowances'!$A$2:$AB$6,16,FALSE))),'STB Models Tier 4'!V71&lt;2), 'STB Models Tier 4'!V71*$V$2,"")</f>
        <v/>
      </c>
      <c r="W71" s="16" t="str">
        <f>IF(AND(NOT(ISBLANK('STB Models Tier 4'!W71)),NOT(ISBLANK(VLOOKUP($F71,'Tier 4 Allowances'!$A$2:$AB$6,17,FALSE))),'STB Models Tier 4'!W71&lt;6), 'STB Models Tier 4'!W71*$W$2,"")</f>
        <v/>
      </c>
      <c r="X71" s="16" t="str">
        <f>IF(AND(NOT(ISBLANK('STB Models Tier 4'!X71)),NOT(ISBLANK(VLOOKUP($F71,'Tier 4 Allowances'!$A$2:$AB$6,18,FALSE))),'STB Models Tier 4'!X71&lt;3), 'STB Models Tier 4'!X71*$X$2,"")</f>
        <v/>
      </c>
      <c r="Y71" s="16" t="str">
        <f>IF(AND(NOT(ISBLANK('STB Models Tier 4'!Y71)),NOT(ISBLANK(VLOOKUP($F71,'Tier 4 Allowances'!$A$2:$AB$6,19,FALSE))),'STB Models Tier 4'!Y71&lt;3), 'STB Models Tier 4'!Y71*$Y$2,"")</f>
        <v/>
      </c>
      <c r="Z71" s="16" t="str">
        <f>IF(AND(NOT(ISBLANK('STB Models Tier 4'!Z71)),NOT(ISBLANK(VLOOKUP($F71,'Tier 4 Allowances'!$A$2:$AB$6,20,FALSE))),'STB Models Tier 4'!Z71&lt;11), 'STB Models Tier 4'!Z71*$Z$2,"")</f>
        <v/>
      </c>
      <c r="AA71" s="16" t="str">
        <f>IF(AND(NOT(ISBLANK('STB Models Tier 4'!AA71)),NOT(ISBLANK(VLOOKUP($F71,'Tier 4 Allowances'!$A$2:$AB$6,21,FALSE))),'STB Models Tier 4'!AA71&lt;3), 'STB Models Tier 4'!AA71*$AA$2,"")</f>
        <v/>
      </c>
      <c r="AB71" s="16" t="str">
        <f>IF(AND(NOT(ISBLANK('STB Models Tier 4'!AB71)),NOT(ISBLANK(VLOOKUP($F71,'Tier 4 Allowances'!$A$2:$AB$6,22,FALSE))),'STB Models Tier 4'!AB71&lt;3), 'STB Models Tier 4'!AB71*$AB$2,"")</f>
        <v/>
      </c>
      <c r="AC71" s="16" t="str">
        <f>IF(AND(NOT(ISBLANK('STB Models Tier 4'!AC71)),NOT(ISBLANK(VLOOKUP($F71,'Tier 4 Allowances'!$A$2:$AB$6,23,FALSE))),'STB Models Tier 4'!AC71&lt;11), 'STB Models Tier 4'!AC71*$AC$2,"")</f>
        <v/>
      </c>
      <c r="AD71" s="16" t="str">
        <f>IF(AND(NOT(ISBLANK('STB Models Tier 4'!AD71)),NOT(ISBLANK(VLOOKUP($F71,'Tier 4 Allowances'!$A$2:$AB$6,24,FALSE))),'STB Models Tier 4'!AD71&lt;2), 'STB Models Tier 4'!AD71*$AD$2,"")</f>
        <v/>
      </c>
      <c r="AE71" s="16" t="str">
        <f>IF(AND(NOT(ISBLANK('STB Models Tier 4'!AE71)),NOT(ISBLANK(VLOOKUP($F71,'Tier 4 Allowances'!$A$2:$AB$6,25,FALSE))),'STB Models Tier 4'!AE71&lt;2,OR(ISBLANK('STB Models Tier 4'!AD71),'STB Models Tier 4'!AD71=0),OR(ISBLANK('STB Models Tier 4'!$O71),'STB Models Tier 4'!$O71=0)), 'STB Models Tier 4'!AE71*$AE$2,"")</f>
        <v/>
      </c>
      <c r="AF71" s="16" t="str">
        <f>IF(AND(NOT(ISBLANK('STB Models Tier 4'!AF71)),NOT(ISBLANK(VLOOKUP($F71,'Tier 4 Allowances'!$A$2:$AB$6,26,FALSE))),'STB Models Tier 4'!AF71&lt;2), 'STB Models Tier 4'!AF71*$AF$2,"")</f>
        <v/>
      </c>
      <c r="AG71" s="16" t="str">
        <f>IF(AND(NOT(ISBLANK('STB Models Tier 4'!AG71)),NOT(ISBLANK(VLOOKUP($F71,'Tier 4 Allowances'!$A$2:$AB$6,27,FALSE))),'STB Models Tier 4'!AG71&lt;2), 'STB Models Tier 4'!AG71*$AG$2,"")</f>
        <v/>
      </c>
      <c r="AH71" s="16" t="str">
        <f>IF(AND(NOT(ISBLANK('STB Models Tier 4'!AH71)),NOT(ISBLANK(VLOOKUP($F71,'Tier 4 Allowances'!$A$2:$AB$6,28,FALSE))),'STB Models Tier 4'!AH71&lt;2), 'STB Models Tier 4'!AH71*$AH$2,"")</f>
        <v/>
      </c>
      <c r="AI71" s="37" t="str">
        <f>IF(ISBLANK('STB Models Tier 4'!AI71),"",'STB Models Tier 4'!AI71)</f>
        <v/>
      </c>
      <c r="AJ71" s="37">
        <f>IF(AND('STB Models Tier 4'!AS71="Yes",P71=$P$2,NOT(Q71=$Q$2)),-10,0)</f>
        <v>0</v>
      </c>
      <c r="AK71" s="37">
        <f>IF(AND('STB Models Tier 4'!AS71="Yes",AF71=$AF$2),-5,0)</f>
        <v>0</v>
      </c>
      <c r="AL71" s="17" t="str">
        <f>IF(ISBLANK('STB Models Tier 4'!AJ71),"",'STB Models Tier 4'!AJ71)</f>
        <v/>
      </c>
      <c r="AM71" s="17" t="str">
        <f>IF(ISBLANK('STB Models Tier 4'!AK71),"",'STB Models Tier 4'!AK71)</f>
        <v/>
      </c>
      <c r="AN71" s="17" t="str">
        <f>IF(ISBLANK('STB Models Tier 4'!AL71),"",'STB Models Tier 4'!AL71)</f>
        <v/>
      </c>
      <c r="AO71" s="17" t="str">
        <f>IF(ISBLANK('STB Models Tier 4'!AM71),"",'STB Models Tier 4'!AM71)</f>
        <v/>
      </c>
      <c r="AP71" s="17" t="str">
        <f>IF(ISBLANK('STB Models Tier 4'!AN71),"",'STB Models Tier 4'!AN71)</f>
        <v/>
      </c>
      <c r="AQ71" s="17" t="str">
        <f>IF(ISBLANK('STB Models Tier 4'!F71),"",IF(ISBLANK('STB Models Tier 4'!G71), 14, 7-(4-$G71)/2))</f>
        <v/>
      </c>
      <c r="AR71" s="17" t="str">
        <f>IF(ISBLANK('STB Models Tier 4'!F71),"",IF(ISBLANK('STB Models Tier 4'!H71),10,(10-H71)))</f>
        <v/>
      </c>
      <c r="AS71" s="17" t="str">
        <f>IF(ISBLANK('STB Models Tier 4'!F71),"",IF(ISBLANK('STB Models Tier 4'!G71),0,7+(4-G71)/2))</f>
        <v/>
      </c>
      <c r="AT71" s="17" t="str">
        <f>IF(ISBLANK('STB Models Tier 4'!F71),"",'STB Models Tier 4'!H71)</f>
        <v/>
      </c>
      <c r="AU71" s="17" t="str">
        <f>IF(ISBLANK('STB Models Tier 4'!F71),"",(IF(OR(AND(NOT(ISBLANK('STB Models Tier 4'!G71)),ISBLANK('STB Models Tier 4'!AL71)),AND(NOT(ISBLANK('STB Models Tier 4'!H71)),ISBLANK('STB Models Tier 4'!AM71)),ISBLANK('STB Models Tier 4'!AK71)),"Incomplete",0.365*('STB Models Tier 4'!AJ71*AQ71+'STB Models Tier 4'!AK71*AR71+'STB Models Tier 4'!AL71*AS71+'STB Models Tier 4'!AM71*AT71))))</f>
        <v/>
      </c>
      <c r="AV71" s="16" t="str">
        <f>IF(ISBLANK('STB Models Tier 4'!F71),"",VLOOKUP(F71,'Tier 4 Allowances'!$A$2:$B$6,2,FALSE)+SUM($I71:$AH71)+AJ71+AK71)</f>
        <v/>
      </c>
      <c r="AW71" s="37" t="str">
        <f>IF(ISBLANK('STB Models Tier 4'!F71),"",AV71+'STB Models Tier 4'!AI71)</f>
        <v/>
      </c>
      <c r="AX71" s="37" t="str">
        <f>IF(ISBLANK('STB Models Tier 4'!AN71),"",IF('STB Models Tier 4'!AN71&gt;'Tier 4 Calculations'!AW71,"No","Yes"))</f>
        <v/>
      </c>
      <c r="AY71" s="51" t="str">
        <f>IF(ISBLANK('STB Models Tier 4'!AS71),"",'STB Models Tier 4'!AS71)</f>
        <v/>
      </c>
    </row>
    <row r="72" spans="1:51" ht="16" x14ac:dyDescent="0.2">
      <c r="A72" s="16" t="str">
        <f>IF(ISBLANK('STB Models Tier 4'!A72),"",'STB Models Tier 4'!A72)</f>
        <v/>
      </c>
      <c r="B72" s="16" t="str">
        <f>IF(ISBLANK('STB Models Tier 4'!B72),"",'STB Models Tier 4'!B72)</f>
        <v/>
      </c>
      <c r="C72" s="16" t="str">
        <f>IF(ISBLANK('STB Models Tier 4'!C72),"",'STB Models Tier 4'!C72)</f>
        <v/>
      </c>
      <c r="D72" s="16" t="str">
        <f>IF(ISBLANK('STB Models Tier 4'!D72),"",'STB Models Tier 4'!D72)</f>
        <v/>
      </c>
      <c r="E72" s="16" t="str">
        <f>IF(ISBLANK('STB Models Tier 4'!E72),"",'STB Models Tier 4'!E72)</f>
        <v/>
      </c>
      <c r="F72" s="16" t="str">
        <f>IF(ISBLANK('STB Models Tier 4'!F72),"",'STB Models Tier 4'!F72)</f>
        <v/>
      </c>
      <c r="G72" s="16" t="str">
        <f>IF(ISBLANK('STB Models Tier 4'!G72),"",'STB Models Tier 4'!G72)</f>
        <v/>
      </c>
      <c r="H72" s="16" t="str">
        <f>IF(ISBLANK('STB Models Tier 4'!H72),"",'STB Models Tier 4'!H72)</f>
        <v/>
      </c>
      <c r="I72" s="16" t="str">
        <f>IF(AND(NOT(ISBLANK('STB Models Tier 4'!I72)),NOT(ISBLANK(VLOOKUP($F72,'Tier 4 Allowances'!$A$2:$AB$6,3,FALSE))),'STB Models Tier 4'!I72&lt;2), 'STB Models Tier 4'!I72*$I$2,"")</f>
        <v/>
      </c>
      <c r="J72" s="16" t="str">
        <f>IF(AND(NOT(ISBLANK('STB Models Tier 4'!J72)),NOT(ISBLANK(VLOOKUP($F72,'Tier 4 Allowances'!$A$2:$AB$6,4,FALSE))),'STB Models Tier 4'!J72&lt;3), 'STB Models Tier 4'!J72*$J$2,"")</f>
        <v/>
      </c>
      <c r="K72" s="16" t="str">
        <f>IF(AND(NOT(ISBLANK('STB Models Tier 4'!K72)),NOT(ISBLANK(VLOOKUP($F72,'Tier 4 Allowances'!$A$2:$AB$6,5,FALSE))),'STB Models Tier 4'!K72&lt;2), 'STB Models Tier 4'!K72*$K$2,"")</f>
        <v/>
      </c>
      <c r="L72" s="16" t="str">
        <f>IF(AND(NOT(ISBLANK('STB Models Tier 4'!L72)),NOT(ISBLANK(VLOOKUP($F72,'Tier 4 Allowances'!$A$2:$AB$6,6,FALSE))),'STB Models Tier 4'!L72&lt;3), 'STB Models Tier 4'!L72*$L$2,"")</f>
        <v/>
      </c>
      <c r="M72" s="16" t="str">
        <f>IF(AND(NOT(ISBLANK('STB Models Tier 4'!M72)),OR(ISBLANK('STB Models Tier 4'!N72),'STB Models Tier 4'!N72=0),NOT(ISBLANK(VLOOKUP($F72,'Tier 4 Allowances'!$A$2:$AB$6,7,FALSE))),'STB Models Tier 4'!M72&lt;2), 'STB Models Tier 4'!M72*$M$2,"")</f>
        <v/>
      </c>
      <c r="N72" s="16" t="str">
        <f>IF(AND(NOT(ISBLANK('STB Models Tier 4'!N72)),NOT(ISBLANK(VLOOKUP($F72,'Tier 4 Allowances'!$A$2:$AB$6,8,FALSE))),'STB Models Tier 4'!N72&lt;2), 'STB Models Tier 4'!N72*$N$2,"")</f>
        <v/>
      </c>
      <c r="O72" s="16" t="str">
        <f>IF(AND(NOT(ISBLANK('STB Models Tier 4'!O72)),NOT(ISBLANK(VLOOKUP($F72,'Tier 4 Allowances'!$A$2:$AB$6,9,FALSE))),'STB Models Tier 4'!O72&lt;7), 'STB Models Tier 4'!O72*$O$2,"")</f>
        <v/>
      </c>
      <c r="P72" s="16" t="str">
        <f>IF(AND(NOT(ISBLANK('STB Models Tier 4'!P72)),OR(ISBLANK('STB Models Tier 4'!S72),'STB Models Tier 4'!S72=0),NOT(ISBLANK(VLOOKUP($F72,'Tier 4 Allowances'!$A$2:$AB$6,10,FALSE))),'STB Models Tier 4'!P72&lt;2), 'STB Models Tier 4'!P72*$P$2,"")</f>
        <v/>
      </c>
      <c r="Q72" s="16" t="str">
        <f>IF(AND(NOT(ISBLANK('STB Models Tier 4'!Q72)),NOT(ISBLANK(VLOOKUP($F72,'Tier 4 Allowances'!$A$2:$AB$6,11,FALSE))),'STB Models Tier 4'!Q72&lt;2), 'STB Models Tier 4'!Q72*$Q$2,"")</f>
        <v/>
      </c>
      <c r="R72" s="16" t="str">
        <f>IF(AND(NOT(ISBLANK('STB Models Tier 4'!R72)),OR(ISBLANK('STB Models Tier 4'!S72),'STB Models Tier 4'!S72=0),NOT(ISBLANK(VLOOKUP($F72,'Tier 4 Allowances'!$A$2:$AB$6,12,FALSE))),'STB Models Tier 4'!R72&lt;2), 'STB Models Tier 4'!R72*$R$2,"")</f>
        <v/>
      </c>
      <c r="S72" s="16" t="str">
        <f>IF(AND(NOT(ISBLANK('STB Models Tier 4'!S72)),NOT(ISBLANK(VLOOKUP($F72,'Tier 4 Allowances'!$A$2:$AB$6,13,FALSE))),'STB Models Tier 4'!S72&lt;2), 'STB Models Tier 4'!S72*$S$2,"")</f>
        <v/>
      </c>
      <c r="T72" s="16" t="str">
        <f>IF(AND(NOT(ISBLANK('STB Models Tier 4'!T72)),NOT(ISBLANK(VLOOKUP($F72,'Tier 4 Allowances'!$A$2:$AB$6,14,FALSE))),'STB Models Tier 4'!T72&lt;2), 'STB Models Tier 4'!T72*$T$2,"")</f>
        <v/>
      </c>
      <c r="U72" s="16" t="str">
        <f>IF(AND(NOT(ISBLANK('STB Models Tier 4'!U72)),NOT(ISBLANK(VLOOKUP($F72,'Tier 4 Allowances'!$A$2:$AB$6,15,FALSE))),'STB Models Tier 4'!U72&lt;3), 'STB Models Tier 4'!U72*$U$2,"")</f>
        <v/>
      </c>
      <c r="V72" s="16" t="str">
        <f>IF(AND(NOT(ISBLANK('STB Models Tier 4'!V72)),NOT(ISBLANK(VLOOKUP($F72,'Tier 4 Allowances'!$A$2:$AB$6,16,FALSE))),'STB Models Tier 4'!V72&lt;2), 'STB Models Tier 4'!V72*$V$2,"")</f>
        <v/>
      </c>
      <c r="W72" s="16" t="str">
        <f>IF(AND(NOT(ISBLANK('STB Models Tier 4'!W72)),NOT(ISBLANK(VLOOKUP($F72,'Tier 4 Allowances'!$A$2:$AB$6,17,FALSE))),'STB Models Tier 4'!W72&lt;6), 'STB Models Tier 4'!W72*$W$2,"")</f>
        <v/>
      </c>
      <c r="X72" s="16" t="str">
        <f>IF(AND(NOT(ISBLANK('STB Models Tier 4'!X72)),NOT(ISBLANK(VLOOKUP($F72,'Tier 4 Allowances'!$A$2:$AB$6,18,FALSE))),'STB Models Tier 4'!X72&lt;3), 'STB Models Tier 4'!X72*$X$2,"")</f>
        <v/>
      </c>
      <c r="Y72" s="16" t="str">
        <f>IF(AND(NOT(ISBLANK('STB Models Tier 4'!Y72)),NOT(ISBLANK(VLOOKUP($F72,'Tier 4 Allowances'!$A$2:$AB$6,19,FALSE))),'STB Models Tier 4'!Y72&lt;3), 'STB Models Tier 4'!Y72*$Y$2,"")</f>
        <v/>
      </c>
      <c r="Z72" s="16" t="str">
        <f>IF(AND(NOT(ISBLANK('STB Models Tier 4'!Z72)),NOT(ISBLANK(VLOOKUP($F72,'Tier 4 Allowances'!$A$2:$AB$6,20,FALSE))),'STB Models Tier 4'!Z72&lt;11), 'STB Models Tier 4'!Z72*$Z$2,"")</f>
        <v/>
      </c>
      <c r="AA72" s="16" t="str">
        <f>IF(AND(NOT(ISBLANK('STB Models Tier 4'!AA72)),NOT(ISBLANK(VLOOKUP($F72,'Tier 4 Allowances'!$A$2:$AB$6,21,FALSE))),'STB Models Tier 4'!AA72&lt;3), 'STB Models Tier 4'!AA72*$AA$2,"")</f>
        <v/>
      </c>
      <c r="AB72" s="16" t="str">
        <f>IF(AND(NOT(ISBLANK('STB Models Tier 4'!AB72)),NOT(ISBLANK(VLOOKUP($F72,'Tier 4 Allowances'!$A$2:$AB$6,22,FALSE))),'STB Models Tier 4'!AB72&lt;3), 'STB Models Tier 4'!AB72*$AB$2,"")</f>
        <v/>
      </c>
      <c r="AC72" s="16" t="str">
        <f>IF(AND(NOT(ISBLANK('STB Models Tier 4'!AC72)),NOT(ISBLANK(VLOOKUP($F72,'Tier 4 Allowances'!$A$2:$AB$6,23,FALSE))),'STB Models Tier 4'!AC72&lt;11), 'STB Models Tier 4'!AC72*$AC$2,"")</f>
        <v/>
      </c>
      <c r="AD72" s="16" t="str">
        <f>IF(AND(NOT(ISBLANK('STB Models Tier 4'!AD72)),NOT(ISBLANK(VLOOKUP($F72,'Tier 4 Allowances'!$A$2:$AB$6,24,FALSE))),'STB Models Tier 4'!AD72&lt;2), 'STB Models Tier 4'!AD72*$AD$2,"")</f>
        <v/>
      </c>
      <c r="AE72" s="16" t="str">
        <f>IF(AND(NOT(ISBLANK('STB Models Tier 4'!AE72)),NOT(ISBLANK(VLOOKUP($F72,'Tier 4 Allowances'!$A$2:$AB$6,25,FALSE))),'STB Models Tier 4'!AE72&lt;2,OR(ISBLANK('STB Models Tier 4'!AD72),'STB Models Tier 4'!AD72=0),OR(ISBLANK('STB Models Tier 4'!$O72),'STB Models Tier 4'!$O72=0)), 'STB Models Tier 4'!AE72*$AE$2,"")</f>
        <v/>
      </c>
      <c r="AF72" s="16" t="str">
        <f>IF(AND(NOT(ISBLANK('STB Models Tier 4'!AF72)),NOT(ISBLANK(VLOOKUP($F72,'Tier 4 Allowances'!$A$2:$AB$6,26,FALSE))),'STB Models Tier 4'!AF72&lt;2), 'STB Models Tier 4'!AF72*$AF$2,"")</f>
        <v/>
      </c>
      <c r="AG72" s="16" t="str">
        <f>IF(AND(NOT(ISBLANK('STB Models Tier 4'!AG72)),NOT(ISBLANK(VLOOKUP($F72,'Tier 4 Allowances'!$A$2:$AB$6,27,FALSE))),'STB Models Tier 4'!AG72&lt;2), 'STB Models Tier 4'!AG72*$AG$2,"")</f>
        <v/>
      </c>
      <c r="AH72" s="16" t="str">
        <f>IF(AND(NOT(ISBLANK('STB Models Tier 4'!AH72)),NOT(ISBLANK(VLOOKUP($F72,'Tier 4 Allowances'!$A$2:$AB$6,28,FALSE))),'STB Models Tier 4'!AH72&lt;2), 'STB Models Tier 4'!AH72*$AH$2,"")</f>
        <v/>
      </c>
      <c r="AI72" s="37" t="str">
        <f>IF(ISBLANK('STB Models Tier 4'!AI72),"",'STB Models Tier 4'!AI72)</f>
        <v/>
      </c>
      <c r="AJ72" s="37">
        <f>IF(AND('STB Models Tier 4'!AS72="Yes",P72=$P$2,NOT(Q72=$Q$2)),-10,0)</f>
        <v>0</v>
      </c>
      <c r="AK72" s="37">
        <f>IF(AND('STB Models Tier 4'!AS72="Yes",AF72=$AF$2),-5,0)</f>
        <v>0</v>
      </c>
      <c r="AL72" s="17" t="str">
        <f>IF(ISBLANK('STB Models Tier 4'!AJ72),"",'STB Models Tier 4'!AJ72)</f>
        <v/>
      </c>
      <c r="AM72" s="17" t="str">
        <f>IF(ISBLANK('STB Models Tier 4'!AK72),"",'STB Models Tier 4'!AK72)</f>
        <v/>
      </c>
      <c r="AN72" s="17" t="str">
        <f>IF(ISBLANK('STB Models Tier 4'!AL72),"",'STB Models Tier 4'!AL72)</f>
        <v/>
      </c>
      <c r="AO72" s="17" t="str">
        <f>IF(ISBLANK('STB Models Tier 4'!AM72),"",'STB Models Tier 4'!AM72)</f>
        <v/>
      </c>
      <c r="AP72" s="17" t="str">
        <f>IF(ISBLANK('STB Models Tier 4'!AN72),"",'STB Models Tier 4'!AN72)</f>
        <v/>
      </c>
      <c r="AQ72" s="17" t="str">
        <f>IF(ISBLANK('STB Models Tier 4'!F72),"",IF(ISBLANK('STB Models Tier 4'!G72), 14, 7-(4-$G72)/2))</f>
        <v/>
      </c>
      <c r="AR72" s="17" t="str">
        <f>IF(ISBLANK('STB Models Tier 4'!F72),"",IF(ISBLANK('STB Models Tier 4'!H72),10,(10-H72)))</f>
        <v/>
      </c>
      <c r="AS72" s="17" t="str">
        <f>IF(ISBLANK('STB Models Tier 4'!F72),"",IF(ISBLANK('STB Models Tier 4'!G72),0,7+(4-G72)/2))</f>
        <v/>
      </c>
      <c r="AT72" s="17" t="str">
        <f>IF(ISBLANK('STB Models Tier 4'!F72),"",'STB Models Tier 4'!H72)</f>
        <v/>
      </c>
      <c r="AU72" s="17" t="str">
        <f>IF(ISBLANK('STB Models Tier 4'!F72),"",(IF(OR(AND(NOT(ISBLANK('STB Models Tier 4'!G72)),ISBLANK('STB Models Tier 4'!AL72)),AND(NOT(ISBLANK('STB Models Tier 4'!H72)),ISBLANK('STB Models Tier 4'!AM72)),ISBLANK('STB Models Tier 4'!AK72)),"Incomplete",0.365*('STB Models Tier 4'!AJ72*AQ72+'STB Models Tier 4'!AK72*AR72+'STB Models Tier 4'!AL72*AS72+'STB Models Tier 4'!AM72*AT72))))</f>
        <v/>
      </c>
      <c r="AV72" s="16" t="str">
        <f>IF(ISBLANK('STB Models Tier 4'!F72),"",VLOOKUP(F72,'Tier 4 Allowances'!$A$2:$B$6,2,FALSE)+SUM($I72:$AH72)+AJ72+AK72)</f>
        <v/>
      </c>
      <c r="AW72" s="37" t="str">
        <f>IF(ISBLANK('STB Models Tier 4'!F72),"",AV72+'STB Models Tier 4'!AI72)</f>
        <v/>
      </c>
      <c r="AX72" s="37" t="str">
        <f>IF(ISBLANK('STB Models Tier 4'!AN72),"",IF('STB Models Tier 4'!AN72&gt;'Tier 4 Calculations'!AW72,"No","Yes"))</f>
        <v/>
      </c>
      <c r="AY72" s="51" t="str">
        <f>IF(ISBLANK('STB Models Tier 4'!AS72),"",'STB Models Tier 4'!AS72)</f>
        <v/>
      </c>
    </row>
    <row r="73" spans="1:51" ht="16" x14ac:dyDescent="0.2">
      <c r="A73" s="16" t="str">
        <f>IF(ISBLANK('STB Models Tier 4'!A73),"",'STB Models Tier 4'!A73)</f>
        <v/>
      </c>
      <c r="B73" s="16" t="str">
        <f>IF(ISBLANK('STB Models Tier 4'!B73),"",'STB Models Tier 4'!B73)</f>
        <v/>
      </c>
      <c r="C73" s="16" t="str">
        <f>IF(ISBLANK('STB Models Tier 4'!C73),"",'STB Models Tier 4'!C73)</f>
        <v/>
      </c>
      <c r="D73" s="16" t="str">
        <f>IF(ISBLANK('STB Models Tier 4'!D73),"",'STB Models Tier 4'!D73)</f>
        <v/>
      </c>
      <c r="E73" s="16" t="str">
        <f>IF(ISBLANK('STB Models Tier 4'!E73),"",'STB Models Tier 4'!E73)</f>
        <v/>
      </c>
      <c r="F73" s="16" t="str">
        <f>IF(ISBLANK('STB Models Tier 4'!F73),"",'STB Models Tier 4'!F73)</f>
        <v/>
      </c>
      <c r="G73" s="16" t="str">
        <f>IF(ISBLANK('STB Models Tier 4'!G73),"",'STB Models Tier 4'!G73)</f>
        <v/>
      </c>
      <c r="H73" s="16" t="str">
        <f>IF(ISBLANK('STB Models Tier 4'!H73),"",'STB Models Tier 4'!H73)</f>
        <v/>
      </c>
      <c r="I73" s="16" t="str">
        <f>IF(AND(NOT(ISBLANK('STB Models Tier 4'!I73)),NOT(ISBLANK(VLOOKUP($F73,'Tier 4 Allowances'!$A$2:$AB$6,3,FALSE))),'STB Models Tier 4'!I73&lt;2), 'STB Models Tier 4'!I73*$I$2,"")</f>
        <v/>
      </c>
      <c r="J73" s="16" t="str">
        <f>IF(AND(NOT(ISBLANK('STB Models Tier 4'!J73)),NOT(ISBLANK(VLOOKUP($F73,'Tier 4 Allowances'!$A$2:$AB$6,4,FALSE))),'STB Models Tier 4'!J73&lt;3), 'STB Models Tier 4'!J73*$J$2,"")</f>
        <v/>
      </c>
      <c r="K73" s="16" t="str">
        <f>IF(AND(NOT(ISBLANK('STB Models Tier 4'!K73)),NOT(ISBLANK(VLOOKUP($F73,'Tier 4 Allowances'!$A$2:$AB$6,5,FALSE))),'STB Models Tier 4'!K73&lt;2), 'STB Models Tier 4'!K73*$K$2,"")</f>
        <v/>
      </c>
      <c r="L73" s="16" t="str">
        <f>IF(AND(NOT(ISBLANK('STB Models Tier 4'!L73)),NOT(ISBLANK(VLOOKUP($F73,'Tier 4 Allowances'!$A$2:$AB$6,6,FALSE))),'STB Models Tier 4'!L73&lt;3), 'STB Models Tier 4'!L73*$L$2,"")</f>
        <v/>
      </c>
      <c r="M73" s="16" t="str">
        <f>IF(AND(NOT(ISBLANK('STB Models Tier 4'!M73)),OR(ISBLANK('STB Models Tier 4'!N73),'STB Models Tier 4'!N73=0),NOT(ISBLANK(VLOOKUP($F73,'Tier 4 Allowances'!$A$2:$AB$6,7,FALSE))),'STB Models Tier 4'!M73&lt;2), 'STB Models Tier 4'!M73*$M$2,"")</f>
        <v/>
      </c>
      <c r="N73" s="16" t="str">
        <f>IF(AND(NOT(ISBLANK('STB Models Tier 4'!N73)),NOT(ISBLANK(VLOOKUP($F73,'Tier 4 Allowances'!$A$2:$AB$6,8,FALSE))),'STB Models Tier 4'!N73&lt;2), 'STB Models Tier 4'!N73*$N$2,"")</f>
        <v/>
      </c>
      <c r="O73" s="16" t="str">
        <f>IF(AND(NOT(ISBLANK('STB Models Tier 4'!O73)),NOT(ISBLANK(VLOOKUP($F73,'Tier 4 Allowances'!$A$2:$AB$6,9,FALSE))),'STB Models Tier 4'!O73&lt;7), 'STB Models Tier 4'!O73*$O$2,"")</f>
        <v/>
      </c>
      <c r="P73" s="16" t="str">
        <f>IF(AND(NOT(ISBLANK('STB Models Tier 4'!P73)),OR(ISBLANK('STB Models Tier 4'!S73),'STB Models Tier 4'!S73=0),NOT(ISBLANK(VLOOKUP($F73,'Tier 4 Allowances'!$A$2:$AB$6,10,FALSE))),'STB Models Tier 4'!P73&lt;2), 'STB Models Tier 4'!P73*$P$2,"")</f>
        <v/>
      </c>
      <c r="Q73" s="16" t="str">
        <f>IF(AND(NOT(ISBLANK('STB Models Tier 4'!Q73)),NOT(ISBLANK(VLOOKUP($F73,'Tier 4 Allowances'!$A$2:$AB$6,11,FALSE))),'STB Models Tier 4'!Q73&lt;2), 'STB Models Tier 4'!Q73*$Q$2,"")</f>
        <v/>
      </c>
      <c r="R73" s="16" t="str">
        <f>IF(AND(NOT(ISBLANK('STB Models Tier 4'!R73)),OR(ISBLANK('STB Models Tier 4'!S73),'STB Models Tier 4'!S73=0),NOT(ISBLANK(VLOOKUP($F73,'Tier 4 Allowances'!$A$2:$AB$6,12,FALSE))),'STB Models Tier 4'!R73&lt;2), 'STB Models Tier 4'!R73*$R$2,"")</f>
        <v/>
      </c>
      <c r="S73" s="16" t="str">
        <f>IF(AND(NOT(ISBLANK('STB Models Tier 4'!S73)),NOT(ISBLANK(VLOOKUP($F73,'Tier 4 Allowances'!$A$2:$AB$6,13,FALSE))),'STB Models Tier 4'!S73&lt;2), 'STB Models Tier 4'!S73*$S$2,"")</f>
        <v/>
      </c>
      <c r="T73" s="16" t="str">
        <f>IF(AND(NOT(ISBLANK('STB Models Tier 4'!T73)),NOT(ISBLANK(VLOOKUP($F73,'Tier 4 Allowances'!$A$2:$AB$6,14,FALSE))),'STB Models Tier 4'!T73&lt;2), 'STB Models Tier 4'!T73*$T$2,"")</f>
        <v/>
      </c>
      <c r="U73" s="16" t="str">
        <f>IF(AND(NOT(ISBLANK('STB Models Tier 4'!U73)),NOT(ISBLANK(VLOOKUP($F73,'Tier 4 Allowances'!$A$2:$AB$6,15,FALSE))),'STB Models Tier 4'!U73&lt;3), 'STB Models Tier 4'!U73*$U$2,"")</f>
        <v/>
      </c>
      <c r="V73" s="16" t="str">
        <f>IF(AND(NOT(ISBLANK('STB Models Tier 4'!V73)),NOT(ISBLANK(VLOOKUP($F73,'Tier 4 Allowances'!$A$2:$AB$6,16,FALSE))),'STB Models Tier 4'!V73&lt;2), 'STB Models Tier 4'!V73*$V$2,"")</f>
        <v/>
      </c>
      <c r="W73" s="16" t="str">
        <f>IF(AND(NOT(ISBLANK('STB Models Tier 4'!W73)),NOT(ISBLANK(VLOOKUP($F73,'Tier 4 Allowances'!$A$2:$AB$6,17,FALSE))),'STB Models Tier 4'!W73&lt;6), 'STB Models Tier 4'!W73*$W$2,"")</f>
        <v/>
      </c>
      <c r="X73" s="16" t="str">
        <f>IF(AND(NOT(ISBLANK('STB Models Tier 4'!X73)),NOT(ISBLANK(VLOOKUP($F73,'Tier 4 Allowances'!$A$2:$AB$6,18,FALSE))),'STB Models Tier 4'!X73&lt;3), 'STB Models Tier 4'!X73*$X$2,"")</f>
        <v/>
      </c>
      <c r="Y73" s="16" t="str">
        <f>IF(AND(NOT(ISBLANK('STB Models Tier 4'!Y73)),NOT(ISBLANK(VLOOKUP($F73,'Tier 4 Allowances'!$A$2:$AB$6,19,FALSE))),'STB Models Tier 4'!Y73&lt;3), 'STB Models Tier 4'!Y73*$Y$2,"")</f>
        <v/>
      </c>
      <c r="Z73" s="16" t="str">
        <f>IF(AND(NOT(ISBLANK('STB Models Tier 4'!Z73)),NOT(ISBLANK(VLOOKUP($F73,'Tier 4 Allowances'!$A$2:$AB$6,20,FALSE))),'STB Models Tier 4'!Z73&lt;11), 'STB Models Tier 4'!Z73*$Z$2,"")</f>
        <v/>
      </c>
      <c r="AA73" s="16" t="str">
        <f>IF(AND(NOT(ISBLANK('STB Models Tier 4'!AA73)),NOT(ISBLANK(VLOOKUP($F73,'Tier 4 Allowances'!$A$2:$AB$6,21,FALSE))),'STB Models Tier 4'!AA73&lt;3), 'STB Models Tier 4'!AA73*$AA$2,"")</f>
        <v/>
      </c>
      <c r="AB73" s="16" t="str">
        <f>IF(AND(NOT(ISBLANK('STB Models Tier 4'!AB73)),NOT(ISBLANK(VLOOKUP($F73,'Tier 4 Allowances'!$A$2:$AB$6,22,FALSE))),'STB Models Tier 4'!AB73&lt;3), 'STB Models Tier 4'!AB73*$AB$2,"")</f>
        <v/>
      </c>
      <c r="AC73" s="16" t="str">
        <f>IF(AND(NOT(ISBLANK('STB Models Tier 4'!AC73)),NOT(ISBLANK(VLOOKUP($F73,'Tier 4 Allowances'!$A$2:$AB$6,23,FALSE))),'STB Models Tier 4'!AC73&lt;11), 'STB Models Tier 4'!AC73*$AC$2,"")</f>
        <v/>
      </c>
      <c r="AD73" s="16" t="str">
        <f>IF(AND(NOT(ISBLANK('STB Models Tier 4'!AD73)),NOT(ISBLANK(VLOOKUP($F73,'Tier 4 Allowances'!$A$2:$AB$6,24,FALSE))),'STB Models Tier 4'!AD73&lt;2), 'STB Models Tier 4'!AD73*$AD$2,"")</f>
        <v/>
      </c>
      <c r="AE73" s="16" t="str">
        <f>IF(AND(NOT(ISBLANK('STB Models Tier 4'!AE73)),NOT(ISBLANK(VLOOKUP($F73,'Tier 4 Allowances'!$A$2:$AB$6,25,FALSE))),'STB Models Tier 4'!AE73&lt;2,OR(ISBLANK('STB Models Tier 4'!AD73),'STB Models Tier 4'!AD73=0),OR(ISBLANK('STB Models Tier 4'!$O73),'STB Models Tier 4'!$O73=0)), 'STB Models Tier 4'!AE73*$AE$2,"")</f>
        <v/>
      </c>
      <c r="AF73" s="16" t="str">
        <f>IF(AND(NOT(ISBLANK('STB Models Tier 4'!AF73)),NOT(ISBLANK(VLOOKUP($F73,'Tier 4 Allowances'!$A$2:$AB$6,26,FALSE))),'STB Models Tier 4'!AF73&lt;2), 'STB Models Tier 4'!AF73*$AF$2,"")</f>
        <v/>
      </c>
      <c r="AG73" s="16" t="str">
        <f>IF(AND(NOT(ISBLANK('STB Models Tier 4'!AG73)),NOT(ISBLANK(VLOOKUP($F73,'Tier 4 Allowances'!$A$2:$AB$6,27,FALSE))),'STB Models Tier 4'!AG73&lt;2), 'STB Models Tier 4'!AG73*$AG$2,"")</f>
        <v/>
      </c>
      <c r="AH73" s="16" t="str">
        <f>IF(AND(NOT(ISBLANK('STB Models Tier 4'!AH73)),NOT(ISBLANK(VLOOKUP($F73,'Tier 4 Allowances'!$A$2:$AB$6,28,FALSE))),'STB Models Tier 4'!AH73&lt;2), 'STB Models Tier 4'!AH73*$AH$2,"")</f>
        <v/>
      </c>
      <c r="AI73" s="37" t="str">
        <f>IF(ISBLANK('STB Models Tier 4'!AI73),"",'STB Models Tier 4'!AI73)</f>
        <v/>
      </c>
      <c r="AJ73" s="37">
        <f>IF(AND('STB Models Tier 4'!AS73="Yes",P73=$P$2,NOT(Q73=$Q$2)),-10,0)</f>
        <v>0</v>
      </c>
      <c r="AK73" s="37">
        <f>IF(AND('STB Models Tier 4'!AS73="Yes",AF73=$AF$2),-5,0)</f>
        <v>0</v>
      </c>
      <c r="AL73" s="17" t="str">
        <f>IF(ISBLANK('STB Models Tier 4'!AJ73),"",'STB Models Tier 4'!AJ73)</f>
        <v/>
      </c>
      <c r="AM73" s="17" t="str">
        <f>IF(ISBLANK('STB Models Tier 4'!AK73),"",'STB Models Tier 4'!AK73)</f>
        <v/>
      </c>
      <c r="AN73" s="17" t="str">
        <f>IF(ISBLANK('STB Models Tier 4'!AL73),"",'STB Models Tier 4'!AL73)</f>
        <v/>
      </c>
      <c r="AO73" s="17" t="str">
        <f>IF(ISBLANK('STB Models Tier 4'!AM73),"",'STB Models Tier 4'!AM73)</f>
        <v/>
      </c>
      <c r="AP73" s="17" t="str">
        <f>IF(ISBLANK('STB Models Tier 4'!AN73),"",'STB Models Tier 4'!AN73)</f>
        <v/>
      </c>
      <c r="AQ73" s="17" t="str">
        <f>IF(ISBLANK('STB Models Tier 4'!F73),"",IF(ISBLANK('STB Models Tier 4'!G73), 14, 7-(4-$G73)/2))</f>
        <v/>
      </c>
      <c r="AR73" s="17" t="str">
        <f>IF(ISBLANK('STB Models Tier 4'!F73),"",IF(ISBLANK('STB Models Tier 4'!H73),10,(10-H73)))</f>
        <v/>
      </c>
      <c r="AS73" s="17" t="str">
        <f>IF(ISBLANK('STB Models Tier 4'!F73),"",IF(ISBLANK('STB Models Tier 4'!G73),0,7+(4-G73)/2))</f>
        <v/>
      </c>
      <c r="AT73" s="17" t="str">
        <f>IF(ISBLANK('STB Models Tier 4'!F73),"",'STB Models Tier 4'!H73)</f>
        <v/>
      </c>
      <c r="AU73" s="17" t="str">
        <f>IF(ISBLANK('STB Models Tier 4'!F73),"",(IF(OR(AND(NOT(ISBLANK('STB Models Tier 4'!G73)),ISBLANK('STB Models Tier 4'!AL73)),AND(NOT(ISBLANK('STB Models Tier 4'!H73)),ISBLANK('STB Models Tier 4'!AM73)),ISBLANK('STB Models Tier 4'!AK73)),"Incomplete",0.365*('STB Models Tier 4'!AJ73*AQ73+'STB Models Tier 4'!AK73*AR73+'STB Models Tier 4'!AL73*AS73+'STB Models Tier 4'!AM73*AT73))))</f>
        <v/>
      </c>
      <c r="AV73" s="16" t="str">
        <f>IF(ISBLANK('STB Models Tier 4'!F73),"",VLOOKUP(F73,'Tier 4 Allowances'!$A$2:$B$6,2,FALSE)+SUM($I73:$AH73)+AJ73+AK73)</f>
        <v/>
      </c>
      <c r="AW73" s="37" t="str">
        <f>IF(ISBLANK('STB Models Tier 4'!F73),"",AV73+'STB Models Tier 4'!AI73)</f>
        <v/>
      </c>
      <c r="AX73" s="37" t="str">
        <f>IF(ISBLANK('STB Models Tier 4'!AN73),"",IF('STB Models Tier 4'!AN73&gt;'Tier 4 Calculations'!AW73,"No","Yes"))</f>
        <v/>
      </c>
      <c r="AY73" s="51" t="str">
        <f>IF(ISBLANK('STB Models Tier 4'!AS73),"",'STB Models Tier 4'!AS73)</f>
        <v/>
      </c>
    </row>
    <row r="74" spans="1:51" ht="16" x14ac:dyDescent="0.2">
      <c r="A74" s="16" t="str">
        <f>IF(ISBLANK('STB Models Tier 4'!A74),"",'STB Models Tier 4'!A74)</f>
        <v/>
      </c>
      <c r="B74" s="16" t="str">
        <f>IF(ISBLANK('STB Models Tier 4'!B74),"",'STB Models Tier 4'!B74)</f>
        <v/>
      </c>
      <c r="C74" s="16" t="str">
        <f>IF(ISBLANK('STB Models Tier 4'!C74),"",'STB Models Tier 4'!C74)</f>
        <v/>
      </c>
      <c r="D74" s="16" t="str">
        <f>IF(ISBLANK('STB Models Tier 4'!D74),"",'STB Models Tier 4'!D74)</f>
        <v/>
      </c>
      <c r="E74" s="16" t="str">
        <f>IF(ISBLANK('STB Models Tier 4'!E74),"",'STB Models Tier 4'!E74)</f>
        <v/>
      </c>
      <c r="F74" s="16" t="str">
        <f>IF(ISBLANK('STB Models Tier 4'!F74),"",'STB Models Tier 4'!F74)</f>
        <v/>
      </c>
      <c r="G74" s="16" t="str">
        <f>IF(ISBLANK('STB Models Tier 4'!G74),"",'STB Models Tier 4'!G74)</f>
        <v/>
      </c>
      <c r="H74" s="16" t="str">
        <f>IF(ISBLANK('STB Models Tier 4'!H74),"",'STB Models Tier 4'!H74)</f>
        <v/>
      </c>
      <c r="I74" s="16" t="str">
        <f>IF(AND(NOT(ISBLANK('STB Models Tier 4'!I74)),NOT(ISBLANK(VLOOKUP($F74,'Tier 4 Allowances'!$A$2:$AB$6,3,FALSE))),'STB Models Tier 4'!I74&lt;2), 'STB Models Tier 4'!I74*$I$2,"")</f>
        <v/>
      </c>
      <c r="J74" s="16" t="str">
        <f>IF(AND(NOT(ISBLANK('STB Models Tier 4'!J74)),NOT(ISBLANK(VLOOKUP($F74,'Tier 4 Allowances'!$A$2:$AB$6,4,FALSE))),'STB Models Tier 4'!J74&lt;3), 'STB Models Tier 4'!J74*$J$2,"")</f>
        <v/>
      </c>
      <c r="K74" s="16" t="str">
        <f>IF(AND(NOT(ISBLANK('STB Models Tier 4'!K74)),NOT(ISBLANK(VLOOKUP($F74,'Tier 4 Allowances'!$A$2:$AB$6,5,FALSE))),'STB Models Tier 4'!K74&lt;2), 'STB Models Tier 4'!K74*$K$2,"")</f>
        <v/>
      </c>
      <c r="L74" s="16" t="str">
        <f>IF(AND(NOT(ISBLANK('STB Models Tier 4'!L74)),NOT(ISBLANK(VLOOKUP($F74,'Tier 4 Allowances'!$A$2:$AB$6,6,FALSE))),'STB Models Tier 4'!L74&lt;3), 'STB Models Tier 4'!L74*$L$2,"")</f>
        <v/>
      </c>
      <c r="M74" s="16" t="str">
        <f>IF(AND(NOT(ISBLANK('STB Models Tier 4'!M74)),OR(ISBLANK('STB Models Tier 4'!N74),'STB Models Tier 4'!N74=0),NOT(ISBLANK(VLOOKUP($F74,'Tier 4 Allowances'!$A$2:$AB$6,7,FALSE))),'STB Models Tier 4'!M74&lt;2), 'STB Models Tier 4'!M74*$M$2,"")</f>
        <v/>
      </c>
      <c r="N74" s="16" t="str">
        <f>IF(AND(NOT(ISBLANK('STB Models Tier 4'!N74)),NOT(ISBLANK(VLOOKUP($F74,'Tier 4 Allowances'!$A$2:$AB$6,8,FALSE))),'STB Models Tier 4'!N74&lt;2), 'STB Models Tier 4'!N74*$N$2,"")</f>
        <v/>
      </c>
      <c r="O74" s="16" t="str">
        <f>IF(AND(NOT(ISBLANK('STB Models Tier 4'!O74)),NOT(ISBLANK(VLOOKUP($F74,'Tier 4 Allowances'!$A$2:$AB$6,9,FALSE))),'STB Models Tier 4'!O74&lt;7), 'STB Models Tier 4'!O74*$O$2,"")</f>
        <v/>
      </c>
      <c r="P74" s="16" t="str">
        <f>IF(AND(NOT(ISBLANK('STB Models Tier 4'!P74)),OR(ISBLANK('STB Models Tier 4'!S74),'STB Models Tier 4'!S74=0),NOT(ISBLANK(VLOOKUP($F74,'Tier 4 Allowances'!$A$2:$AB$6,10,FALSE))),'STB Models Tier 4'!P74&lt;2), 'STB Models Tier 4'!P74*$P$2,"")</f>
        <v/>
      </c>
      <c r="Q74" s="16" t="str">
        <f>IF(AND(NOT(ISBLANK('STB Models Tier 4'!Q74)),NOT(ISBLANK(VLOOKUP($F74,'Tier 4 Allowances'!$A$2:$AB$6,11,FALSE))),'STB Models Tier 4'!Q74&lt;2), 'STB Models Tier 4'!Q74*$Q$2,"")</f>
        <v/>
      </c>
      <c r="R74" s="16" t="str">
        <f>IF(AND(NOT(ISBLANK('STB Models Tier 4'!R74)),OR(ISBLANK('STB Models Tier 4'!S74),'STB Models Tier 4'!S74=0),NOT(ISBLANK(VLOOKUP($F74,'Tier 4 Allowances'!$A$2:$AB$6,12,FALSE))),'STB Models Tier 4'!R74&lt;2), 'STB Models Tier 4'!R74*$R$2,"")</f>
        <v/>
      </c>
      <c r="S74" s="16" t="str">
        <f>IF(AND(NOT(ISBLANK('STB Models Tier 4'!S74)),NOT(ISBLANK(VLOOKUP($F74,'Tier 4 Allowances'!$A$2:$AB$6,13,FALSE))),'STB Models Tier 4'!S74&lt;2), 'STB Models Tier 4'!S74*$S$2,"")</f>
        <v/>
      </c>
      <c r="T74" s="16" t="str">
        <f>IF(AND(NOT(ISBLANK('STB Models Tier 4'!T74)),NOT(ISBLANK(VLOOKUP($F74,'Tier 4 Allowances'!$A$2:$AB$6,14,FALSE))),'STB Models Tier 4'!T74&lt;2), 'STB Models Tier 4'!T74*$T$2,"")</f>
        <v/>
      </c>
      <c r="U74" s="16" t="str">
        <f>IF(AND(NOT(ISBLANK('STB Models Tier 4'!U74)),NOT(ISBLANK(VLOOKUP($F74,'Tier 4 Allowances'!$A$2:$AB$6,15,FALSE))),'STB Models Tier 4'!U74&lt;3), 'STB Models Tier 4'!U74*$U$2,"")</f>
        <v/>
      </c>
      <c r="V74" s="16" t="str">
        <f>IF(AND(NOT(ISBLANK('STB Models Tier 4'!V74)),NOT(ISBLANK(VLOOKUP($F74,'Tier 4 Allowances'!$A$2:$AB$6,16,FALSE))),'STB Models Tier 4'!V74&lt;2), 'STB Models Tier 4'!V74*$V$2,"")</f>
        <v/>
      </c>
      <c r="W74" s="16" t="str">
        <f>IF(AND(NOT(ISBLANK('STB Models Tier 4'!W74)),NOT(ISBLANK(VLOOKUP($F74,'Tier 4 Allowances'!$A$2:$AB$6,17,FALSE))),'STB Models Tier 4'!W74&lt;6), 'STB Models Tier 4'!W74*$W$2,"")</f>
        <v/>
      </c>
      <c r="X74" s="16" t="str">
        <f>IF(AND(NOT(ISBLANK('STB Models Tier 4'!X74)),NOT(ISBLANK(VLOOKUP($F74,'Tier 4 Allowances'!$A$2:$AB$6,18,FALSE))),'STB Models Tier 4'!X74&lt;3), 'STB Models Tier 4'!X74*$X$2,"")</f>
        <v/>
      </c>
      <c r="Y74" s="16" t="str">
        <f>IF(AND(NOT(ISBLANK('STB Models Tier 4'!Y74)),NOT(ISBLANK(VLOOKUP($F74,'Tier 4 Allowances'!$A$2:$AB$6,19,FALSE))),'STB Models Tier 4'!Y74&lt;3), 'STB Models Tier 4'!Y74*$Y$2,"")</f>
        <v/>
      </c>
      <c r="Z74" s="16" t="str">
        <f>IF(AND(NOT(ISBLANK('STB Models Tier 4'!Z74)),NOT(ISBLANK(VLOOKUP($F74,'Tier 4 Allowances'!$A$2:$AB$6,20,FALSE))),'STB Models Tier 4'!Z74&lt;11), 'STB Models Tier 4'!Z74*$Z$2,"")</f>
        <v/>
      </c>
      <c r="AA74" s="16" t="str">
        <f>IF(AND(NOT(ISBLANK('STB Models Tier 4'!AA74)),NOT(ISBLANK(VLOOKUP($F74,'Tier 4 Allowances'!$A$2:$AB$6,21,FALSE))),'STB Models Tier 4'!AA74&lt;3), 'STB Models Tier 4'!AA74*$AA$2,"")</f>
        <v/>
      </c>
      <c r="AB74" s="16" t="str">
        <f>IF(AND(NOT(ISBLANK('STB Models Tier 4'!AB74)),NOT(ISBLANK(VLOOKUP($F74,'Tier 4 Allowances'!$A$2:$AB$6,22,FALSE))),'STB Models Tier 4'!AB74&lt;3), 'STB Models Tier 4'!AB74*$AB$2,"")</f>
        <v/>
      </c>
      <c r="AC74" s="16" t="str">
        <f>IF(AND(NOT(ISBLANK('STB Models Tier 4'!AC74)),NOT(ISBLANK(VLOOKUP($F74,'Tier 4 Allowances'!$A$2:$AB$6,23,FALSE))),'STB Models Tier 4'!AC74&lt;11), 'STB Models Tier 4'!AC74*$AC$2,"")</f>
        <v/>
      </c>
      <c r="AD74" s="16" t="str">
        <f>IF(AND(NOT(ISBLANK('STB Models Tier 4'!AD74)),NOT(ISBLANK(VLOOKUP($F74,'Tier 4 Allowances'!$A$2:$AB$6,24,FALSE))),'STB Models Tier 4'!AD74&lt;2), 'STB Models Tier 4'!AD74*$AD$2,"")</f>
        <v/>
      </c>
      <c r="AE74" s="16" t="str">
        <f>IF(AND(NOT(ISBLANK('STB Models Tier 4'!AE74)),NOT(ISBLANK(VLOOKUP($F74,'Tier 4 Allowances'!$A$2:$AB$6,25,FALSE))),'STB Models Tier 4'!AE74&lt;2,OR(ISBLANK('STB Models Tier 4'!AD74),'STB Models Tier 4'!AD74=0),OR(ISBLANK('STB Models Tier 4'!$O74),'STB Models Tier 4'!$O74=0)), 'STB Models Tier 4'!AE74*$AE$2,"")</f>
        <v/>
      </c>
      <c r="AF74" s="16" t="str">
        <f>IF(AND(NOT(ISBLANK('STB Models Tier 4'!AF74)),NOT(ISBLANK(VLOOKUP($F74,'Tier 4 Allowances'!$A$2:$AB$6,26,FALSE))),'STB Models Tier 4'!AF74&lt;2), 'STB Models Tier 4'!AF74*$AF$2,"")</f>
        <v/>
      </c>
      <c r="AG74" s="16" t="str">
        <f>IF(AND(NOT(ISBLANK('STB Models Tier 4'!AG74)),NOT(ISBLANK(VLOOKUP($F74,'Tier 4 Allowances'!$A$2:$AB$6,27,FALSE))),'STB Models Tier 4'!AG74&lt;2), 'STB Models Tier 4'!AG74*$AG$2,"")</f>
        <v/>
      </c>
      <c r="AH74" s="16" t="str">
        <f>IF(AND(NOT(ISBLANK('STB Models Tier 4'!AH74)),NOT(ISBLANK(VLOOKUP($F74,'Tier 4 Allowances'!$A$2:$AB$6,28,FALSE))),'STB Models Tier 4'!AH74&lt;2), 'STB Models Tier 4'!AH74*$AH$2,"")</f>
        <v/>
      </c>
      <c r="AI74" s="37" t="str">
        <f>IF(ISBLANK('STB Models Tier 4'!AI74),"",'STB Models Tier 4'!AI74)</f>
        <v/>
      </c>
      <c r="AJ74" s="37">
        <f>IF(AND('STB Models Tier 4'!AS74="Yes",P74=$P$2,NOT(Q74=$Q$2)),-10,0)</f>
        <v>0</v>
      </c>
      <c r="AK74" s="37">
        <f>IF(AND('STB Models Tier 4'!AS74="Yes",AF74=$AF$2),-5,0)</f>
        <v>0</v>
      </c>
      <c r="AL74" s="17" t="str">
        <f>IF(ISBLANK('STB Models Tier 4'!AJ74),"",'STB Models Tier 4'!AJ74)</f>
        <v/>
      </c>
      <c r="AM74" s="17" t="str">
        <f>IF(ISBLANK('STB Models Tier 4'!AK74),"",'STB Models Tier 4'!AK74)</f>
        <v/>
      </c>
      <c r="AN74" s="17" t="str">
        <f>IF(ISBLANK('STB Models Tier 4'!AL74),"",'STB Models Tier 4'!AL74)</f>
        <v/>
      </c>
      <c r="AO74" s="17" t="str">
        <f>IF(ISBLANK('STB Models Tier 4'!AM74),"",'STB Models Tier 4'!AM74)</f>
        <v/>
      </c>
      <c r="AP74" s="17" t="str">
        <f>IF(ISBLANK('STB Models Tier 4'!AN74),"",'STB Models Tier 4'!AN74)</f>
        <v/>
      </c>
      <c r="AQ74" s="17" t="str">
        <f>IF(ISBLANK('STB Models Tier 4'!F74),"",IF(ISBLANK('STB Models Tier 4'!G74), 14, 7-(4-$G74)/2))</f>
        <v/>
      </c>
      <c r="AR74" s="17" t="str">
        <f>IF(ISBLANK('STB Models Tier 4'!F74),"",IF(ISBLANK('STB Models Tier 4'!H74),10,(10-H74)))</f>
        <v/>
      </c>
      <c r="AS74" s="17" t="str">
        <f>IF(ISBLANK('STB Models Tier 4'!F74),"",IF(ISBLANK('STB Models Tier 4'!G74),0,7+(4-G74)/2))</f>
        <v/>
      </c>
      <c r="AT74" s="17" t="str">
        <f>IF(ISBLANK('STB Models Tier 4'!F74),"",'STB Models Tier 4'!H74)</f>
        <v/>
      </c>
      <c r="AU74" s="17" t="str">
        <f>IF(ISBLANK('STB Models Tier 4'!F74),"",(IF(OR(AND(NOT(ISBLANK('STB Models Tier 4'!G74)),ISBLANK('STB Models Tier 4'!AL74)),AND(NOT(ISBLANK('STB Models Tier 4'!H74)),ISBLANK('STB Models Tier 4'!AM74)),ISBLANK('STB Models Tier 4'!AK74)),"Incomplete",0.365*('STB Models Tier 4'!AJ74*AQ74+'STB Models Tier 4'!AK74*AR74+'STB Models Tier 4'!AL74*AS74+'STB Models Tier 4'!AM74*AT74))))</f>
        <v/>
      </c>
      <c r="AV74" s="16" t="str">
        <f>IF(ISBLANK('STB Models Tier 4'!F74),"",VLOOKUP(F74,'Tier 4 Allowances'!$A$2:$B$6,2,FALSE)+SUM($I74:$AH74)+AJ74+AK74)</f>
        <v/>
      </c>
      <c r="AW74" s="37" t="str">
        <f>IF(ISBLANK('STB Models Tier 4'!F74),"",AV74+'STB Models Tier 4'!AI74)</f>
        <v/>
      </c>
      <c r="AX74" s="37" t="str">
        <f>IF(ISBLANK('STB Models Tier 4'!AN74),"",IF('STB Models Tier 4'!AN74&gt;'Tier 4 Calculations'!AW74,"No","Yes"))</f>
        <v/>
      </c>
      <c r="AY74" s="51" t="str">
        <f>IF(ISBLANK('STB Models Tier 4'!AS74),"",'STB Models Tier 4'!AS74)</f>
        <v/>
      </c>
    </row>
    <row r="75" spans="1:51" ht="16" x14ac:dyDescent="0.2">
      <c r="A75" s="16" t="str">
        <f>IF(ISBLANK('STB Models Tier 4'!A75),"",'STB Models Tier 4'!A75)</f>
        <v/>
      </c>
      <c r="B75" s="16" t="str">
        <f>IF(ISBLANK('STB Models Tier 4'!B75),"",'STB Models Tier 4'!B75)</f>
        <v/>
      </c>
      <c r="C75" s="16" t="str">
        <f>IF(ISBLANK('STB Models Tier 4'!C75),"",'STB Models Tier 4'!C75)</f>
        <v/>
      </c>
      <c r="D75" s="16" t="str">
        <f>IF(ISBLANK('STB Models Tier 4'!D75),"",'STB Models Tier 4'!D75)</f>
        <v/>
      </c>
      <c r="E75" s="16" t="str">
        <f>IF(ISBLANK('STB Models Tier 4'!E75),"",'STB Models Tier 4'!E75)</f>
        <v/>
      </c>
      <c r="F75" s="16" t="str">
        <f>IF(ISBLANK('STB Models Tier 4'!F75),"",'STB Models Tier 4'!F75)</f>
        <v/>
      </c>
      <c r="G75" s="16" t="str">
        <f>IF(ISBLANK('STB Models Tier 4'!G75),"",'STB Models Tier 4'!G75)</f>
        <v/>
      </c>
      <c r="H75" s="16" t="str">
        <f>IF(ISBLANK('STB Models Tier 4'!H75),"",'STB Models Tier 4'!H75)</f>
        <v/>
      </c>
      <c r="I75" s="16" t="str">
        <f>IF(AND(NOT(ISBLANK('STB Models Tier 4'!I75)),NOT(ISBLANK(VLOOKUP($F75,'Tier 4 Allowances'!$A$2:$AB$6,3,FALSE))),'STB Models Tier 4'!I75&lt;2), 'STB Models Tier 4'!I75*$I$2,"")</f>
        <v/>
      </c>
      <c r="J75" s="16" t="str">
        <f>IF(AND(NOT(ISBLANK('STB Models Tier 4'!J75)),NOT(ISBLANK(VLOOKUP($F75,'Tier 4 Allowances'!$A$2:$AB$6,4,FALSE))),'STB Models Tier 4'!J75&lt;3), 'STB Models Tier 4'!J75*$J$2,"")</f>
        <v/>
      </c>
      <c r="K75" s="16" t="str">
        <f>IF(AND(NOT(ISBLANK('STB Models Tier 4'!K75)),NOT(ISBLANK(VLOOKUP($F75,'Tier 4 Allowances'!$A$2:$AB$6,5,FALSE))),'STB Models Tier 4'!K75&lt;2), 'STB Models Tier 4'!K75*$K$2,"")</f>
        <v/>
      </c>
      <c r="L75" s="16" t="str">
        <f>IF(AND(NOT(ISBLANK('STB Models Tier 4'!L75)),NOT(ISBLANK(VLOOKUP($F75,'Tier 4 Allowances'!$A$2:$AB$6,6,FALSE))),'STB Models Tier 4'!L75&lt;3), 'STB Models Tier 4'!L75*$L$2,"")</f>
        <v/>
      </c>
      <c r="M75" s="16" t="str">
        <f>IF(AND(NOT(ISBLANK('STB Models Tier 4'!M75)),OR(ISBLANK('STB Models Tier 4'!N75),'STB Models Tier 4'!N75=0),NOT(ISBLANK(VLOOKUP($F75,'Tier 4 Allowances'!$A$2:$AB$6,7,FALSE))),'STB Models Tier 4'!M75&lt;2), 'STB Models Tier 4'!M75*$M$2,"")</f>
        <v/>
      </c>
      <c r="N75" s="16" t="str">
        <f>IF(AND(NOT(ISBLANK('STB Models Tier 4'!N75)),NOT(ISBLANK(VLOOKUP($F75,'Tier 4 Allowances'!$A$2:$AB$6,8,FALSE))),'STB Models Tier 4'!N75&lt;2), 'STB Models Tier 4'!N75*$N$2,"")</f>
        <v/>
      </c>
      <c r="O75" s="16" t="str">
        <f>IF(AND(NOT(ISBLANK('STB Models Tier 4'!O75)),NOT(ISBLANK(VLOOKUP($F75,'Tier 4 Allowances'!$A$2:$AB$6,9,FALSE))),'STB Models Tier 4'!O75&lt;7), 'STB Models Tier 4'!O75*$O$2,"")</f>
        <v/>
      </c>
      <c r="P75" s="16" t="str">
        <f>IF(AND(NOT(ISBLANK('STB Models Tier 4'!P75)),OR(ISBLANK('STB Models Tier 4'!S75),'STB Models Tier 4'!S75=0),NOT(ISBLANK(VLOOKUP($F75,'Tier 4 Allowances'!$A$2:$AB$6,10,FALSE))),'STB Models Tier 4'!P75&lt;2), 'STB Models Tier 4'!P75*$P$2,"")</f>
        <v/>
      </c>
      <c r="Q75" s="16" t="str">
        <f>IF(AND(NOT(ISBLANK('STB Models Tier 4'!Q75)),NOT(ISBLANK(VLOOKUP($F75,'Tier 4 Allowances'!$A$2:$AB$6,11,FALSE))),'STB Models Tier 4'!Q75&lt;2), 'STB Models Tier 4'!Q75*$Q$2,"")</f>
        <v/>
      </c>
      <c r="R75" s="16" t="str">
        <f>IF(AND(NOT(ISBLANK('STB Models Tier 4'!R75)),OR(ISBLANK('STB Models Tier 4'!S75),'STB Models Tier 4'!S75=0),NOT(ISBLANK(VLOOKUP($F75,'Tier 4 Allowances'!$A$2:$AB$6,12,FALSE))),'STB Models Tier 4'!R75&lt;2), 'STB Models Tier 4'!R75*$R$2,"")</f>
        <v/>
      </c>
      <c r="S75" s="16" t="str">
        <f>IF(AND(NOT(ISBLANK('STB Models Tier 4'!S75)),NOT(ISBLANK(VLOOKUP($F75,'Tier 4 Allowances'!$A$2:$AB$6,13,FALSE))),'STB Models Tier 4'!S75&lt;2), 'STB Models Tier 4'!S75*$S$2,"")</f>
        <v/>
      </c>
      <c r="T75" s="16" t="str">
        <f>IF(AND(NOT(ISBLANK('STB Models Tier 4'!T75)),NOT(ISBLANK(VLOOKUP($F75,'Tier 4 Allowances'!$A$2:$AB$6,14,FALSE))),'STB Models Tier 4'!T75&lt;2), 'STB Models Tier 4'!T75*$T$2,"")</f>
        <v/>
      </c>
      <c r="U75" s="16" t="str">
        <f>IF(AND(NOT(ISBLANK('STB Models Tier 4'!U75)),NOT(ISBLANK(VLOOKUP($F75,'Tier 4 Allowances'!$A$2:$AB$6,15,FALSE))),'STB Models Tier 4'!U75&lt;3), 'STB Models Tier 4'!U75*$U$2,"")</f>
        <v/>
      </c>
      <c r="V75" s="16" t="str">
        <f>IF(AND(NOT(ISBLANK('STB Models Tier 4'!V75)),NOT(ISBLANK(VLOOKUP($F75,'Tier 4 Allowances'!$A$2:$AB$6,16,FALSE))),'STB Models Tier 4'!V75&lt;2), 'STB Models Tier 4'!V75*$V$2,"")</f>
        <v/>
      </c>
      <c r="W75" s="16" t="str">
        <f>IF(AND(NOT(ISBLANK('STB Models Tier 4'!W75)),NOT(ISBLANK(VLOOKUP($F75,'Tier 4 Allowances'!$A$2:$AB$6,17,FALSE))),'STB Models Tier 4'!W75&lt;6), 'STB Models Tier 4'!W75*$W$2,"")</f>
        <v/>
      </c>
      <c r="X75" s="16" t="str">
        <f>IF(AND(NOT(ISBLANK('STB Models Tier 4'!X75)),NOT(ISBLANK(VLOOKUP($F75,'Tier 4 Allowances'!$A$2:$AB$6,18,FALSE))),'STB Models Tier 4'!X75&lt;3), 'STB Models Tier 4'!X75*$X$2,"")</f>
        <v/>
      </c>
      <c r="Y75" s="16" t="str">
        <f>IF(AND(NOT(ISBLANK('STB Models Tier 4'!Y75)),NOT(ISBLANK(VLOOKUP($F75,'Tier 4 Allowances'!$A$2:$AB$6,19,FALSE))),'STB Models Tier 4'!Y75&lt;3), 'STB Models Tier 4'!Y75*$Y$2,"")</f>
        <v/>
      </c>
      <c r="Z75" s="16" t="str">
        <f>IF(AND(NOT(ISBLANK('STB Models Tier 4'!Z75)),NOT(ISBLANK(VLOOKUP($F75,'Tier 4 Allowances'!$A$2:$AB$6,20,FALSE))),'STB Models Tier 4'!Z75&lt;11), 'STB Models Tier 4'!Z75*$Z$2,"")</f>
        <v/>
      </c>
      <c r="AA75" s="16" t="str">
        <f>IF(AND(NOT(ISBLANK('STB Models Tier 4'!AA75)),NOT(ISBLANK(VLOOKUP($F75,'Tier 4 Allowances'!$A$2:$AB$6,21,FALSE))),'STB Models Tier 4'!AA75&lt;3), 'STB Models Tier 4'!AA75*$AA$2,"")</f>
        <v/>
      </c>
      <c r="AB75" s="16" t="str">
        <f>IF(AND(NOT(ISBLANK('STB Models Tier 4'!AB75)),NOT(ISBLANK(VLOOKUP($F75,'Tier 4 Allowances'!$A$2:$AB$6,22,FALSE))),'STB Models Tier 4'!AB75&lt;3), 'STB Models Tier 4'!AB75*$AB$2,"")</f>
        <v/>
      </c>
      <c r="AC75" s="16" t="str">
        <f>IF(AND(NOT(ISBLANK('STB Models Tier 4'!AC75)),NOT(ISBLANK(VLOOKUP($F75,'Tier 4 Allowances'!$A$2:$AB$6,23,FALSE))),'STB Models Tier 4'!AC75&lt;11), 'STB Models Tier 4'!AC75*$AC$2,"")</f>
        <v/>
      </c>
      <c r="AD75" s="16" t="str">
        <f>IF(AND(NOT(ISBLANK('STB Models Tier 4'!AD75)),NOT(ISBLANK(VLOOKUP($F75,'Tier 4 Allowances'!$A$2:$AB$6,24,FALSE))),'STB Models Tier 4'!AD75&lt;2), 'STB Models Tier 4'!AD75*$AD$2,"")</f>
        <v/>
      </c>
      <c r="AE75" s="16" t="str">
        <f>IF(AND(NOT(ISBLANK('STB Models Tier 4'!AE75)),NOT(ISBLANK(VLOOKUP($F75,'Tier 4 Allowances'!$A$2:$AB$6,25,FALSE))),'STB Models Tier 4'!AE75&lt;2,OR(ISBLANK('STB Models Tier 4'!AD75),'STB Models Tier 4'!AD75=0),OR(ISBLANK('STB Models Tier 4'!$O75),'STB Models Tier 4'!$O75=0)), 'STB Models Tier 4'!AE75*$AE$2,"")</f>
        <v/>
      </c>
      <c r="AF75" s="16" t="str">
        <f>IF(AND(NOT(ISBLANK('STB Models Tier 4'!AF75)),NOT(ISBLANK(VLOOKUP($F75,'Tier 4 Allowances'!$A$2:$AB$6,26,FALSE))),'STB Models Tier 4'!AF75&lt;2), 'STB Models Tier 4'!AF75*$AF$2,"")</f>
        <v/>
      </c>
      <c r="AG75" s="16" t="str">
        <f>IF(AND(NOT(ISBLANK('STB Models Tier 4'!AG75)),NOT(ISBLANK(VLOOKUP($F75,'Tier 4 Allowances'!$A$2:$AB$6,27,FALSE))),'STB Models Tier 4'!AG75&lt;2), 'STB Models Tier 4'!AG75*$AG$2,"")</f>
        <v/>
      </c>
      <c r="AH75" s="16" t="str">
        <f>IF(AND(NOT(ISBLANK('STB Models Tier 4'!AH75)),NOT(ISBLANK(VLOOKUP($F75,'Tier 4 Allowances'!$A$2:$AB$6,28,FALSE))),'STB Models Tier 4'!AH75&lt;2), 'STB Models Tier 4'!AH75*$AH$2,"")</f>
        <v/>
      </c>
      <c r="AI75" s="37" t="str">
        <f>IF(ISBLANK('STB Models Tier 4'!AI75),"",'STB Models Tier 4'!AI75)</f>
        <v/>
      </c>
      <c r="AJ75" s="37">
        <f>IF(AND('STB Models Tier 4'!AS75="Yes",P75=$P$2,NOT(Q75=$Q$2)),-10,0)</f>
        <v>0</v>
      </c>
      <c r="AK75" s="37">
        <f>IF(AND('STB Models Tier 4'!AS75="Yes",AF75=$AF$2),-5,0)</f>
        <v>0</v>
      </c>
      <c r="AL75" s="17" t="str">
        <f>IF(ISBLANK('STB Models Tier 4'!AJ75),"",'STB Models Tier 4'!AJ75)</f>
        <v/>
      </c>
      <c r="AM75" s="17" t="str">
        <f>IF(ISBLANK('STB Models Tier 4'!AK75),"",'STB Models Tier 4'!AK75)</f>
        <v/>
      </c>
      <c r="AN75" s="17" t="str">
        <f>IF(ISBLANK('STB Models Tier 4'!AL75),"",'STB Models Tier 4'!AL75)</f>
        <v/>
      </c>
      <c r="AO75" s="17" t="str">
        <f>IF(ISBLANK('STB Models Tier 4'!AM75),"",'STB Models Tier 4'!AM75)</f>
        <v/>
      </c>
      <c r="AP75" s="17" t="str">
        <f>IF(ISBLANK('STB Models Tier 4'!AN75),"",'STB Models Tier 4'!AN75)</f>
        <v/>
      </c>
      <c r="AQ75" s="17" t="str">
        <f>IF(ISBLANK('STB Models Tier 4'!F75),"",IF(ISBLANK('STB Models Tier 4'!G75), 14, 7-(4-$G75)/2))</f>
        <v/>
      </c>
      <c r="AR75" s="17" t="str">
        <f>IF(ISBLANK('STB Models Tier 4'!F75),"",IF(ISBLANK('STB Models Tier 4'!H75),10,(10-H75)))</f>
        <v/>
      </c>
      <c r="AS75" s="17" t="str">
        <f>IF(ISBLANK('STB Models Tier 4'!F75),"",IF(ISBLANK('STB Models Tier 4'!G75),0,7+(4-G75)/2))</f>
        <v/>
      </c>
      <c r="AT75" s="17" t="str">
        <f>IF(ISBLANK('STB Models Tier 4'!F75),"",'STB Models Tier 4'!H75)</f>
        <v/>
      </c>
      <c r="AU75" s="17" t="str">
        <f>IF(ISBLANK('STB Models Tier 4'!F75),"",(IF(OR(AND(NOT(ISBLANK('STB Models Tier 4'!G75)),ISBLANK('STB Models Tier 4'!AL75)),AND(NOT(ISBLANK('STB Models Tier 4'!H75)),ISBLANK('STB Models Tier 4'!AM75)),ISBLANK('STB Models Tier 4'!AK75)),"Incomplete",0.365*('STB Models Tier 4'!AJ75*AQ75+'STB Models Tier 4'!AK75*AR75+'STB Models Tier 4'!AL75*AS75+'STB Models Tier 4'!AM75*AT75))))</f>
        <v/>
      </c>
      <c r="AV75" s="16" t="str">
        <f>IF(ISBLANK('STB Models Tier 4'!F75),"",VLOOKUP(F75,'Tier 4 Allowances'!$A$2:$B$6,2,FALSE)+SUM($I75:$AH75)+AJ75+AK75)</f>
        <v/>
      </c>
      <c r="AW75" s="37" t="str">
        <f>IF(ISBLANK('STB Models Tier 4'!F75),"",AV75+'STB Models Tier 4'!AI75)</f>
        <v/>
      </c>
      <c r="AX75" s="37" t="str">
        <f>IF(ISBLANK('STB Models Tier 4'!AN75),"",IF('STB Models Tier 4'!AN75&gt;'Tier 4 Calculations'!AW75,"No","Yes"))</f>
        <v/>
      </c>
      <c r="AY75" s="51" t="str">
        <f>IF(ISBLANK('STB Models Tier 4'!AS75),"",'STB Models Tier 4'!AS75)</f>
        <v/>
      </c>
    </row>
    <row r="76" spans="1:51" ht="16" x14ac:dyDescent="0.2">
      <c r="A76" s="16" t="str">
        <f>IF(ISBLANK('STB Models Tier 4'!A76),"",'STB Models Tier 4'!A76)</f>
        <v/>
      </c>
      <c r="B76" s="16" t="str">
        <f>IF(ISBLANK('STB Models Tier 4'!B76),"",'STB Models Tier 4'!B76)</f>
        <v/>
      </c>
      <c r="C76" s="16" t="str">
        <f>IF(ISBLANK('STB Models Tier 4'!C76),"",'STB Models Tier 4'!C76)</f>
        <v/>
      </c>
      <c r="D76" s="16" t="str">
        <f>IF(ISBLANK('STB Models Tier 4'!D76),"",'STB Models Tier 4'!D76)</f>
        <v/>
      </c>
      <c r="E76" s="16" t="str">
        <f>IF(ISBLANK('STB Models Tier 4'!E76),"",'STB Models Tier 4'!E76)</f>
        <v/>
      </c>
      <c r="F76" s="16" t="str">
        <f>IF(ISBLANK('STB Models Tier 4'!F76),"",'STB Models Tier 4'!F76)</f>
        <v/>
      </c>
      <c r="G76" s="16" t="str">
        <f>IF(ISBLANK('STB Models Tier 4'!G76),"",'STB Models Tier 4'!G76)</f>
        <v/>
      </c>
      <c r="H76" s="16" t="str">
        <f>IF(ISBLANK('STB Models Tier 4'!H76),"",'STB Models Tier 4'!H76)</f>
        <v/>
      </c>
      <c r="I76" s="16" t="str">
        <f>IF(AND(NOT(ISBLANK('STB Models Tier 4'!I76)),NOT(ISBLANK(VLOOKUP($F76,'Tier 4 Allowances'!$A$2:$AB$6,3,FALSE))),'STB Models Tier 4'!I76&lt;2), 'STB Models Tier 4'!I76*$I$2,"")</f>
        <v/>
      </c>
      <c r="J76" s="16" t="str">
        <f>IF(AND(NOT(ISBLANK('STB Models Tier 4'!J76)),NOT(ISBLANK(VLOOKUP($F76,'Tier 4 Allowances'!$A$2:$AB$6,4,FALSE))),'STB Models Tier 4'!J76&lt;3), 'STB Models Tier 4'!J76*$J$2,"")</f>
        <v/>
      </c>
      <c r="K76" s="16" t="str">
        <f>IF(AND(NOT(ISBLANK('STB Models Tier 4'!K76)),NOT(ISBLANK(VLOOKUP($F76,'Tier 4 Allowances'!$A$2:$AB$6,5,FALSE))),'STB Models Tier 4'!K76&lt;2), 'STB Models Tier 4'!K76*$K$2,"")</f>
        <v/>
      </c>
      <c r="L76" s="16" t="str">
        <f>IF(AND(NOT(ISBLANK('STB Models Tier 4'!L76)),NOT(ISBLANK(VLOOKUP($F76,'Tier 4 Allowances'!$A$2:$AB$6,6,FALSE))),'STB Models Tier 4'!L76&lt;3), 'STB Models Tier 4'!L76*$L$2,"")</f>
        <v/>
      </c>
      <c r="M76" s="16" t="str">
        <f>IF(AND(NOT(ISBLANK('STB Models Tier 4'!M76)),OR(ISBLANK('STB Models Tier 4'!N76),'STB Models Tier 4'!N76=0),NOT(ISBLANK(VLOOKUP($F76,'Tier 4 Allowances'!$A$2:$AB$6,7,FALSE))),'STB Models Tier 4'!M76&lt;2), 'STB Models Tier 4'!M76*$M$2,"")</f>
        <v/>
      </c>
      <c r="N76" s="16" t="str">
        <f>IF(AND(NOT(ISBLANK('STB Models Tier 4'!N76)),NOT(ISBLANK(VLOOKUP($F76,'Tier 4 Allowances'!$A$2:$AB$6,8,FALSE))),'STB Models Tier 4'!N76&lt;2), 'STB Models Tier 4'!N76*$N$2,"")</f>
        <v/>
      </c>
      <c r="O76" s="16" t="str">
        <f>IF(AND(NOT(ISBLANK('STB Models Tier 4'!O76)),NOT(ISBLANK(VLOOKUP($F76,'Tier 4 Allowances'!$A$2:$AB$6,9,FALSE))),'STB Models Tier 4'!O76&lt;7), 'STB Models Tier 4'!O76*$O$2,"")</f>
        <v/>
      </c>
      <c r="P76" s="16" t="str">
        <f>IF(AND(NOT(ISBLANK('STB Models Tier 4'!P76)),OR(ISBLANK('STB Models Tier 4'!S76),'STB Models Tier 4'!S76=0),NOT(ISBLANK(VLOOKUP($F76,'Tier 4 Allowances'!$A$2:$AB$6,10,FALSE))),'STB Models Tier 4'!P76&lt;2), 'STB Models Tier 4'!P76*$P$2,"")</f>
        <v/>
      </c>
      <c r="Q76" s="16" t="str">
        <f>IF(AND(NOT(ISBLANK('STB Models Tier 4'!Q76)),NOT(ISBLANK(VLOOKUP($F76,'Tier 4 Allowances'!$A$2:$AB$6,11,FALSE))),'STB Models Tier 4'!Q76&lt;2), 'STB Models Tier 4'!Q76*$Q$2,"")</f>
        <v/>
      </c>
      <c r="R76" s="16" t="str">
        <f>IF(AND(NOT(ISBLANK('STB Models Tier 4'!R76)),OR(ISBLANK('STB Models Tier 4'!S76),'STB Models Tier 4'!S76=0),NOT(ISBLANK(VLOOKUP($F76,'Tier 4 Allowances'!$A$2:$AB$6,12,FALSE))),'STB Models Tier 4'!R76&lt;2), 'STB Models Tier 4'!R76*$R$2,"")</f>
        <v/>
      </c>
      <c r="S76" s="16" t="str">
        <f>IF(AND(NOT(ISBLANK('STB Models Tier 4'!S76)),NOT(ISBLANK(VLOOKUP($F76,'Tier 4 Allowances'!$A$2:$AB$6,13,FALSE))),'STB Models Tier 4'!S76&lt;2), 'STB Models Tier 4'!S76*$S$2,"")</f>
        <v/>
      </c>
      <c r="T76" s="16" t="str">
        <f>IF(AND(NOT(ISBLANK('STB Models Tier 4'!T76)),NOT(ISBLANK(VLOOKUP($F76,'Tier 4 Allowances'!$A$2:$AB$6,14,FALSE))),'STB Models Tier 4'!T76&lt;2), 'STB Models Tier 4'!T76*$T$2,"")</f>
        <v/>
      </c>
      <c r="U76" s="16" t="str">
        <f>IF(AND(NOT(ISBLANK('STB Models Tier 4'!U76)),NOT(ISBLANK(VLOOKUP($F76,'Tier 4 Allowances'!$A$2:$AB$6,15,FALSE))),'STB Models Tier 4'!U76&lt;3), 'STB Models Tier 4'!U76*$U$2,"")</f>
        <v/>
      </c>
      <c r="V76" s="16" t="str">
        <f>IF(AND(NOT(ISBLANK('STB Models Tier 4'!V76)),NOT(ISBLANK(VLOOKUP($F76,'Tier 4 Allowances'!$A$2:$AB$6,16,FALSE))),'STB Models Tier 4'!V76&lt;2), 'STB Models Tier 4'!V76*$V$2,"")</f>
        <v/>
      </c>
      <c r="W76" s="16" t="str">
        <f>IF(AND(NOT(ISBLANK('STB Models Tier 4'!W76)),NOT(ISBLANK(VLOOKUP($F76,'Tier 4 Allowances'!$A$2:$AB$6,17,FALSE))),'STB Models Tier 4'!W76&lt;6), 'STB Models Tier 4'!W76*$W$2,"")</f>
        <v/>
      </c>
      <c r="X76" s="16" t="str">
        <f>IF(AND(NOT(ISBLANK('STB Models Tier 4'!X76)),NOT(ISBLANK(VLOOKUP($F76,'Tier 4 Allowances'!$A$2:$AB$6,18,FALSE))),'STB Models Tier 4'!X76&lt;3), 'STB Models Tier 4'!X76*$X$2,"")</f>
        <v/>
      </c>
      <c r="Y76" s="16" t="str">
        <f>IF(AND(NOT(ISBLANK('STB Models Tier 4'!Y76)),NOT(ISBLANK(VLOOKUP($F76,'Tier 4 Allowances'!$A$2:$AB$6,19,FALSE))),'STB Models Tier 4'!Y76&lt;3), 'STB Models Tier 4'!Y76*$Y$2,"")</f>
        <v/>
      </c>
      <c r="Z76" s="16" t="str">
        <f>IF(AND(NOT(ISBLANK('STB Models Tier 4'!Z76)),NOT(ISBLANK(VLOOKUP($F76,'Tier 4 Allowances'!$A$2:$AB$6,20,FALSE))),'STB Models Tier 4'!Z76&lt;11), 'STB Models Tier 4'!Z76*$Z$2,"")</f>
        <v/>
      </c>
      <c r="AA76" s="16" t="str">
        <f>IF(AND(NOT(ISBLANK('STB Models Tier 4'!AA76)),NOT(ISBLANK(VLOOKUP($F76,'Tier 4 Allowances'!$A$2:$AB$6,21,FALSE))),'STB Models Tier 4'!AA76&lt;3), 'STB Models Tier 4'!AA76*$AA$2,"")</f>
        <v/>
      </c>
      <c r="AB76" s="16" t="str">
        <f>IF(AND(NOT(ISBLANK('STB Models Tier 4'!AB76)),NOT(ISBLANK(VLOOKUP($F76,'Tier 4 Allowances'!$A$2:$AB$6,22,FALSE))),'STB Models Tier 4'!AB76&lt;3), 'STB Models Tier 4'!AB76*$AB$2,"")</f>
        <v/>
      </c>
      <c r="AC76" s="16" t="str">
        <f>IF(AND(NOT(ISBLANK('STB Models Tier 4'!AC76)),NOT(ISBLANK(VLOOKUP($F76,'Tier 4 Allowances'!$A$2:$AB$6,23,FALSE))),'STB Models Tier 4'!AC76&lt;11), 'STB Models Tier 4'!AC76*$AC$2,"")</f>
        <v/>
      </c>
      <c r="AD76" s="16" t="str">
        <f>IF(AND(NOT(ISBLANK('STB Models Tier 4'!AD76)),NOT(ISBLANK(VLOOKUP($F76,'Tier 4 Allowances'!$A$2:$AB$6,24,FALSE))),'STB Models Tier 4'!AD76&lt;2), 'STB Models Tier 4'!AD76*$AD$2,"")</f>
        <v/>
      </c>
      <c r="AE76" s="16" t="str">
        <f>IF(AND(NOT(ISBLANK('STB Models Tier 4'!AE76)),NOT(ISBLANK(VLOOKUP($F76,'Tier 4 Allowances'!$A$2:$AB$6,25,FALSE))),'STB Models Tier 4'!AE76&lt;2,OR(ISBLANK('STB Models Tier 4'!AD76),'STB Models Tier 4'!AD76=0),OR(ISBLANK('STB Models Tier 4'!$O76),'STB Models Tier 4'!$O76=0)), 'STB Models Tier 4'!AE76*$AE$2,"")</f>
        <v/>
      </c>
      <c r="AF76" s="16" t="str">
        <f>IF(AND(NOT(ISBLANK('STB Models Tier 4'!AF76)),NOT(ISBLANK(VLOOKUP($F76,'Tier 4 Allowances'!$A$2:$AB$6,26,FALSE))),'STB Models Tier 4'!AF76&lt;2), 'STB Models Tier 4'!AF76*$AF$2,"")</f>
        <v/>
      </c>
      <c r="AG76" s="16" t="str">
        <f>IF(AND(NOT(ISBLANK('STB Models Tier 4'!AG76)),NOT(ISBLANK(VLOOKUP($F76,'Tier 4 Allowances'!$A$2:$AB$6,27,FALSE))),'STB Models Tier 4'!AG76&lt;2), 'STB Models Tier 4'!AG76*$AG$2,"")</f>
        <v/>
      </c>
      <c r="AH76" s="16" t="str">
        <f>IF(AND(NOT(ISBLANK('STB Models Tier 4'!AH76)),NOT(ISBLANK(VLOOKUP($F76,'Tier 4 Allowances'!$A$2:$AB$6,28,FALSE))),'STB Models Tier 4'!AH76&lt;2), 'STB Models Tier 4'!AH76*$AH$2,"")</f>
        <v/>
      </c>
      <c r="AI76" s="37" t="str">
        <f>IF(ISBLANK('STB Models Tier 4'!AI76),"",'STB Models Tier 4'!AI76)</f>
        <v/>
      </c>
      <c r="AJ76" s="37">
        <f>IF(AND('STB Models Tier 4'!AS76="Yes",P76=$P$2,NOT(Q76=$Q$2)),-10,0)</f>
        <v>0</v>
      </c>
      <c r="AK76" s="37">
        <f>IF(AND('STB Models Tier 4'!AS76="Yes",AF76=$AF$2),-5,0)</f>
        <v>0</v>
      </c>
      <c r="AL76" s="17" t="str">
        <f>IF(ISBLANK('STB Models Tier 4'!AJ76),"",'STB Models Tier 4'!AJ76)</f>
        <v/>
      </c>
      <c r="AM76" s="17" t="str">
        <f>IF(ISBLANK('STB Models Tier 4'!AK76),"",'STB Models Tier 4'!AK76)</f>
        <v/>
      </c>
      <c r="AN76" s="17" t="str">
        <f>IF(ISBLANK('STB Models Tier 4'!AL76),"",'STB Models Tier 4'!AL76)</f>
        <v/>
      </c>
      <c r="AO76" s="17" t="str">
        <f>IF(ISBLANK('STB Models Tier 4'!AM76),"",'STB Models Tier 4'!AM76)</f>
        <v/>
      </c>
      <c r="AP76" s="17" t="str">
        <f>IF(ISBLANK('STB Models Tier 4'!AN76),"",'STB Models Tier 4'!AN76)</f>
        <v/>
      </c>
      <c r="AQ76" s="17" t="str">
        <f>IF(ISBLANK('STB Models Tier 4'!F76),"",IF(ISBLANK('STB Models Tier 4'!G76), 14, 7-(4-$G76)/2))</f>
        <v/>
      </c>
      <c r="AR76" s="17" t="str">
        <f>IF(ISBLANK('STB Models Tier 4'!F76),"",IF(ISBLANK('STB Models Tier 4'!H76),10,(10-H76)))</f>
        <v/>
      </c>
      <c r="AS76" s="17" t="str">
        <f>IF(ISBLANK('STB Models Tier 4'!F76),"",IF(ISBLANK('STB Models Tier 4'!G76),0,7+(4-G76)/2))</f>
        <v/>
      </c>
      <c r="AT76" s="17" t="str">
        <f>IF(ISBLANK('STB Models Tier 4'!F76),"",'STB Models Tier 4'!H76)</f>
        <v/>
      </c>
      <c r="AU76" s="17" t="str">
        <f>IF(ISBLANK('STB Models Tier 4'!F76),"",(IF(OR(AND(NOT(ISBLANK('STB Models Tier 4'!G76)),ISBLANK('STB Models Tier 4'!AL76)),AND(NOT(ISBLANK('STB Models Tier 4'!H76)),ISBLANK('STB Models Tier 4'!AM76)),ISBLANK('STB Models Tier 4'!AK76)),"Incomplete",0.365*('STB Models Tier 4'!AJ76*AQ76+'STB Models Tier 4'!AK76*AR76+'STB Models Tier 4'!AL76*AS76+'STB Models Tier 4'!AM76*AT76))))</f>
        <v/>
      </c>
      <c r="AV76" s="16" t="str">
        <f>IF(ISBLANK('STB Models Tier 4'!F76),"",VLOOKUP(F76,'Tier 4 Allowances'!$A$2:$B$6,2,FALSE)+SUM($I76:$AH76)+AJ76+AK76)</f>
        <v/>
      </c>
      <c r="AW76" s="37" t="str">
        <f>IF(ISBLANK('STB Models Tier 4'!F76),"",AV76+'STB Models Tier 4'!AI76)</f>
        <v/>
      </c>
      <c r="AX76" s="37" t="str">
        <f>IF(ISBLANK('STB Models Tier 4'!AN76),"",IF('STB Models Tier 4'!AN76&gt;'Tier 4 Calculations'!AW76,"No","Yes"))</f>
        <v/>
      </c>
      <c r="AY76" s="51" t="str">
        <f>IF(ISBLANK('STB Models Tier 4'!AS76),"",'STB Models Tier 4'!AS76)</f>
        <v/>
      </c>
    </row>
    <row r="77" spans="1:51" ht="16" x14ac:dyDescent="0.2">
      <c r="A77" s="16" t="str">
        <f>IF(ISBLANK('STB Models Tier 4'!A77),"",'STB Models Tier 4'!A77)</f>
        <v/>
      </c>
      <c r="B77" s="16" t="str">
        <f>IF(ISBLANK('STB Models Tier 4'!B77),"",'STB Models Tier 4'!B77)</f>
        <v/>
      </c>
      <c r="C77" s="16" t="str">
        <f>IF(ISBLANK('STB Models Tier 4'!C77),"",'STB Models Tier 4'!C77)</f>
        <v/>
      </c>
      <c r="D77" s="16" t="str">
        <f>IF(ISBLANK('STB Models Tier 4'!D77),"",'STB Models Tier 4'!D77)</f>
        <v/>
      </c>
      <c r="E77" s="16" t="str">
        <f>IF(ISBLANK('STB Models Tier 4'!E77),"",'STB Models Tier 4'!E77)</f>
        <v/>
      </c>
      <c r="F77" s="16" t="str">
        <f>IF(ISBLANK('STB Models Tier 4'!F77),"",'STB Models Tier 4'!F77)</f>
        <v/>
      </c>
      <c r="G77" s="16" t="str">
        <f>IF(ISBLANK('STB Models Tier 4'!G77),"",'STB Models Tier 4'!G77)</f>
        <v/>
      </c>
      <c r="H77" s="16" t="str">
        <f>IF(ISBLANK('STB Models Tier 4'!H77),"",'STB Models Tier 4'!H77)</f>
        <v/>
      </c>
      <c r="I77" s="16" t="str">
        <f>IF(AND(NOT(ISBLANK('STB Models Tier 4'!I77)),NOT(ISBLANK(VLOOKUP($F77,'Tier 4 Allowances'!$A$2:$AB$6,3,FALSE))),'STB Models Tier 4'!I77&lt;2), 'STB Models Tier 4'!I77*$I$2,"")</f>
        <v/>
      </c>
      <c r="J77" s="16" t="str">
        <f>IF(AND(NOT(ISBLANK('STB Models Tier 4'!J77)),NOT(ISBLANK(VLOOKUP($F77,'Tier 4 Allowances'!$A$2:$AB$6,4,FALSE))),'STB Models Tier 4'!J77&lt;3), 'STB Models Tier 4'!J77*$J$2,"")</f>
        <v/>
      </c>
      <c r="K77" s="16" t="str">
        <f>IF(AND(NOT(ISBLANK('STB Models Tier 4'!K77)),NOT(ISBLANK(VLOOKUP($F77,'Tier 4 Allowances'!$A$2:$AB$6,5,FALSE))),'STB Models Tier 4'!K77&lt;2), 'STB Models Tier 4'!K77*$K$2,"")</f>
        <v/>
      </c>
      <c r="L77" s="16" t="str">
        <f>IF(AND(NOT(ISBLANK('STB Models Tier 4'!L77)),NOT(ISBLANK(VLOOKUP($F77,'Tier 4 Allowances'!$A$2:$AB$6,6,FALSE))),'STB Models Tier 4'!L77&lt;3), 'STB Models Tier 4'!L77*$L$2,"")</f>
        <v/>
      </c>
      <c r="M77" s="16" t="str">
        <f>IF(AND(NOT(ISBLANK('STB Models Tier 4'!M77)),OR(ISBLANK('STB Models Tier 4'!N77),'STB Models Tier 4'!N77=0),NOT(ISBLANK(VLOOKUP($F77,'Tier 4 Allowances'!$A$2:$AB$6,7,FALSE))),'STB Models Tier 4'!M77&lt;2), 'STB Models Tier 4'!M77*$M$2,"")</f>
        <v/>
      </c>
      <c r="N77" s="16" t="str">
        <f>IF(AND(NOT(ISBLANK('STB Models Tier 4'!N77)),NOT(ISBLANK(VLOOKUP($F77,'Tier 4 Allowances'!$A$2:$AB$6,8,FALSE))),'STB Models Tier 4'!N77&lt;2), 'STB Models Tier 4'!N77*$N$2,"")</f>
        <v/>
      </c>
      <c r="O77" s="16" t="str">
        <f>IF(AND(NOT(ISBLANK('STB Models Tier 4'!O77)),NOT(ISBLANK(VLOOKUP($F77,'Tier 4 Allowances'!$A$2:$AB$6,9,FALSE))),'STB Models Tier 4'!O77&lt;7), 'STB Models Tier 4'!O77*$O$2,"")</f>
        <v/>
      </c>
      <c r="P77" s="16" t="str">
        <f>IF(AND(NOT(ISBLANK('STB Models Tier 4'!P77)),OR(ISBLANK('STB Models Tier 4'!S77),'STB Models Tier 4'!S77=0),NOT(ISBLANK(VLOOKUP($F77,'Tier 4 Allowances'!$A$2:$AB$6,10,FALSE))),'STB Models Tier 4'!P77&lt;2), 'STB Models Tier 4'!P77*$P$2,"")</f>
        <v/>
      </c>
      <c r="Q77" s="16" t="str">
        <f>IF(AND(NOT(ISBLANK('STB Models Tier 4'!Q77)),NOT(ISBLANK(VLOOKUP($F77,'Tier 4 Allowances'!$A$2:$AB$6,11,FALSE))),'STB Models Tier 4'!Q77&lt;2), 'STB Models Tier 4'!Q77*$Q$2,"")</f>
        <v/>
      </c>
      <c r="R77" s="16" t="str">
        <f>IF(AND(NOT(ISBLANK('STB Models Tier 4'!R77)),OR(ISBLANK('STB Models Tier 4'!S77),'STB Models Tier 4'!S77=0),NOT(ISBLANK(VLOOKUP($F77,'Tier 4 Allowances'!$A$2:$AB$6,12,FALSE))),'STB Models Tier 4'!R77&lt;2), 'STB Models Tier 4'!R77*$R$2,"")</f>
        <v/>
      </c>
      <c r="S77" s="16" t="str">
        <f>IF(AND(NOT(ISBLANK('STB Models Tier 4'!S77)),NOT(ISBLANK(VLOOKUP($F77,'Tier 4 Allowances'!$A$2:$AB$6,13,FALSE))),'STB Models Tier 4'!S77&lt;2), 'STB Models Tier 4'!S77*$S$2,"")</f>
        <v/>
      </c>
      <c r="T77" s="16" t="str">
        <f>IF(AND(NOT(ISBLANK('STB Models Tier 4'!T77)),NOT(ISBLANK(VLOOKUP($F77,'Tier 4 Allowances'!$A$2:$AB$6,14,FALSE))),'STB Models Tier 4'!T77&lt;2), 'STB Models Tier 4'!T77*$T$2,"")</f>
        <v/>
      </c>
      <c r="U77" s="16" t="str">
        <f>IF(AND(NOT(ISBLANK('STB Models Tier 4'!U77)),NOT(ISBLANK(VLOOKUP($F77,'Tier 4 Allowances'!$A$2:$AB$6,15,FALSE))),'STB Models Tier 4'!U77&lt;3), 'STB Models Tier 4'!U77*$U$2,"")</f>
        <v/>
      </c>
      <c r="V77" s="16" t="str">
        <f>IF(AND(NOT(ISBLANK('STB Models Tier 4'!V77)),NOT(ISBLANK(VLOOKUP($F77,'Tier 4 Allowances'!$A$2:$AB$6,16,FALSE))),'STB Models Tier 4'!V77&lt;2), 'STB Models Tier 4'!V77*$V$2,"")</f>
        <v/>
      </c>
      <c r="W77" s="16" t="str">
        <f>IF(AND(NOT(ISBLANK('STB Models Tier 4'!W77)),NOT(ISBLANK(VLOOKUP($F77,'Tier 4 Allowances'!$A$2:$AB$6,17,FALSE))),'STB Models Tier 4'!W77&lt;6), 'STB Models Tier 4'!W77*$W$2,"")</f>
        <v/>
      </c>
      <c r="X77" s="16" t="str">
        <f>IF(AND(NOT(ISBLANK('STB Models Tier 4'!X77)),NOT(ISBLANK(VLOOKUP($F77,'Tier 4 Allowances'!$A$2:$AB$6,18,FALSE))),'STB Models Tier 4'!X77&lt;3), 'STB Models Tier 4'!X77*$X$2,"")</f>
        <v/>
      </c>
      <c r="Y77" s="16" t="str">
        <f>IF(AND(NOT(ISBLANK('STB Models Tier 4'!Y77)),NOT(ISBLANK(VLOOKUP($F77,'Tier 4 Allowances'!$A$2:$AB$6,19,FALSE))),'STB Models Tier 4'!Y77&lt;3), 'STB Models Tier 4'!Y77*$Y$2,"")</f>
        <v/>
      </c>
      <c r="Z77" s="16" t="str">
        <f>IF(AND(NOT(ISBLANK('STB Models Tier 4'!Z77)),NOT(ISBLANK(VLOOKUP($F77,'Tier 4 Allowances'!$A$2:$AB$6,20,FALSE))),'STB Models Tier 4'!Z77&lt;11), 'STB Models Tier 4'!Z77*$Z$2,"")</f>
        <v/>
      </c>
      <c r="AA77" s="16" t="str">
        <f>IF(AND(NOT(ISBLANK('STB Models Tier 4'!AA77)),NOT(ISBLANK(VLOOKUP($F77,'Tier 4 Allowances'!$A$2:$AB$6,21,FALSE))),'STB Models Tier 4'!AA77&lt;3), 'STB Models Tier 4'!AA77*$AA$2,"")</f>
        <v/>
      </c>
      <c r="AB77" s="16" t="str">
        <f>IF(AND(NOT(ISBLANK('STB Models Tier 4'!AB77)),NOT(ISBLANK(VLOOKUP($F77,'Tier 4 Allowances'!$A$2:$AB$6,22,FALSE))),'STB Models Tier 4'!AB77&lt;3), 'STB Models Tier 4'!AB77*$AB$2,"")</f>
        <v/>
      </c>
      <c r="AC77" s="16" t="str">
        <f>IF(AND(NOT(ISBLANK('STB Models Tier 4'!AC77)),NOT(ISBLANK(VLOOKUP($F77,'Tier 4 Allowances'!$A$2:$AB$6,23,FALSE))),'STB Models Tier 4'!AC77&lt;11), 'STB Models Tier 4'!AC77*$AC$2,"")</f>
        <v/>
      </c>
      <c r="AD77" s="16" t="str">
        <f>IF(AND(NOT(ISBLANK('STB Models Tier 4'!AD77)),NOT(ISBLANK(VLOOKUP($F77,'Tier 4 Allowances'!$A$2:$AB$6,24,FALSE))),'STB Models Tier 4'!AD77&lt;2), 'STB Models Tier 4'!AD77*$AD$2,"")</f>
        <v/>
      </c>
      <c r="AE77" s="16" t="str">
        <f>IF(AND(NOT(ISBLANK('STB Models Tier 4'!AE77)),NOT(ISBLANK(VLOOKUP($F77,'Tier 4 Allowances'!$A$2:$AB$6,25,FALSE))),'STB Models Tier 4'!AE77&lt;2,OR(ISBLANK('STB Models Tier 4'!AD77),'STB Models Tier 4'!AD77=0),OR(ISBLANK('STB Models Tier 4'!$O77),'STB Models Tier 4'!$O77=0)), 'STB Models Tier 4'!AE77*$AE$2,"")</f>
        <v/>
      </c>
      <c r="AF77" s="16" t="str">
        <f>IF(AND(NOT(ISBLANK('STB Models Tier 4'!AF77)),NOT(ISBLANK(VLOOKUP($F77,'Tier 4 Allowances'!$A$2:$AB$6,26,FALSE))),'STB Models Tier 4'!AF77&lt;2), 'STB Models Tier 4'!AF77*$AF$2,"")</f>
        <v/>
      </c>
      <c r="AG77" s="16" t="str">
        <f>IF(AND(NOT(ISBLANK('STB Models Tier 4'!AG77)),NOT(ISBLANK(VLOOKUP($F77,'Tier 4 Allowances'!$A$2:$AB$6,27,FALSE))),'STB Models Tier 4'!AG77&lt;2), 'STB Models Tier 4'!AG77*$AG$2,"")</f>
        <v/>
      </c>
      <c r="AH77" s="16" t="str">
        <f>IF(AND(NOT(ISBLANK('STB Models Tier 4'!AH77)),NOT(ISBLANK(VLOOKUP($F77,'Tier 4 Allowances'!$A$2:$AB$6,28,FALSE))),'STB Models Tier 4'!AH77&lt;2), 'STB Models Tier 4'!AH77*$AH$2,"")</f>
        <v/>
      </c>
      <c r="AI77" s="37" t="str">
        <f>IF(ISBLANK('STB Models Tier 4'!AI77),"",'STB Models Tier 4'!AI77)</f>
        <v/>
      </c>
      <c r="AJ77" s="37">
        <f>IF(AND('STB Models Tier 4'!AS77="Yes",P77=$P$2,NOT(Q77=$Q$2)),-10,0)</f>
        <v>0</v>
      </c>
      <c r="AK77" s="37">
        <f>IF(AND('STB Models Tier 4'!AS77="Yes",AF77=$AF$2),-5,0)</f>
        <v>0</v>
      </c>
      <c r="AL77" s="17" t="str">
        <f>IF(ISBLANK('STB Models Tier 4'!AJ77),"",'STB Models Tier 4'!AJ77)</f>
        <v/>
      </c>
      <c r="AM77" s="17" t="str">
        <f>IF(ISBLANK('STB Models Tier 4'!AK77),"",'STB Models Tier 4'!AK77)</f>
        <v/>
      </c>
      <c r="AN77" s="17" t="str">
        <f>IF(ISBLANK('STB Models Tier 4'!AL77),"",'STB Models Tier 4'!AL77)</f>
        <v/>
      </c>
      <c r="AO77" s="17" t="str">
        <f>IF(ISBLANK('STB Models Tier 4'!AM77),"",'STB Models Tier 4'!AM77)</f>
        <v/>
      </c>
      <c r="AP77" s="17" t="str">
        <f>IF(ISBLANK('STB Models Tier 4'!AN77),"",'STB Models Tier 4'!AN77)</f>
        <v/>
      </c>
      <c r="AQ77" s="17" t="str">
        <f>IF(ISBLANK('STB Models Tier 4'!F77),"",IF(ISBLANK('STB Models Tier 4'!G77), 14, 7-(4-$G77)/2))</f>
        <v/>
      </c>
      <c r="AR77" s="17" t="str">
        <f>IF(ISBLANK('STB Models Tier 4'!F77),"",IF(ISBLANK('STB Models Tier 4'!H77),10,(10-H77)))</f>
        <v/>
      </c>
      <c r="AS77" s="17" t="str">
        <f>IF(ISBLANK('STB Models Tier 4'!F77),"",IF(ISBLANK('STB Models Tier 4'!G77),0,7+(4-G77)/2))</f>
        <v/>
      </c>
      <c r="AT77" s="17" t="str">
        <f>IF(ISBLANK('STB Models Tier 4'!F77),"",'STB Models Tier 4'!H77)</f>
        <v/>
      </c>
      <c r="AU77" s="17" t="str">
        <f>IF(ISBLANK('STB Models Tier 4'!F77),"",(IF(OR(AND(NOT(ISBLANK('STB Models Tier 4'!G77)),ISBLANK('STB Models Tier 4'!AL77)),AND(NOT(ISBLANK('STB Models Tier 4'!H77)),ISBLANK('STB Models Tier 4'!AM77)),ISBLANK('STB Models Tier 4'!AK77)),"Incomplete",0.365*('STB Models Tier 4'!AJ77*AQ77+'STB Models Tier 4'!AK77*AR77+'STB Models Tier 4'!AL77*AS77+'STB Models Tier 4'!AM77*AT77))))</f>
        <v/>
      </c>
      <c r="AV77" s="16" t="str">
        <f>IF(ISBLANK('STB Models Tier 4'!F77),"",VLOOKUP(F77,'Tier 4 Allowances'!$A$2:$B$6,2,FALSE)+SUM($I77:$AH77)+AJ77+AK77)</f>
        <v/>
      </c>
      <c r="AW77" s="37" t="str">
        <f>IF(ISBLANK('STB Models Tier 4'!F77),"",AV77+'STB Models Tier 4'!AI77)</f>
        <v/>
      </c>
      <c r="AX77" s="37" t="str">
        <f>IF(ISBLANK('STB Models Tier 4'!AN77),"",IF('STB Models Tier 4'!AN77&gt;'Tier 4 Calculations'!AW77,"No","Yes"))</f>
        <v/>
      </c>
      <c r="AY77" s="51" t="str">
        <f>IF(ISBLANK('STB Models Tier 4'!AS77),"",'STB Models Tier 4'!AS77)</f>
        <v/>
      </c>
    </row>
    <row r="78" spans="1:51" ht="16" x14ac:dyDescent="0.2">
      <c r="A78" s="16" t="str">
        <f>IF(ISBLANK('STB Models Tier 4'!A78),"",'STB Models Tier 4'!A78)</f>
        <v/>
      </c>
      <c r="B78" s="16" t="str">
        <f>IF(ISBLANK('STB Models Tier 4'!B78),"",'STB Models Tier 4'!B78)</f>
        <v/>
      </c>
      <c r="C78" s="16" t="str">
        <f>IF(ISBLANK('STB Models Tier 4'!C78),"",'STB Models Tier 4'!C78)</f>
        <v/>
      </c>
      <c r="D78" s="16" t="str">
        <f>IF(ISBLANK('STB Models Tier 4'!D78),"",'STB Models Tier 4'!D78)</f>
        <v/>
      </c>
      <c r="E78" s="16" t="str">
        <f>IF(ISBLANK('STB Models Tier 4'!E78),"",'STB Models Tier 4'!E78)</f>
        <v/>
      </c>
      <c r="F78" s="16" t="str">
        <f>IF(ISBLANK('STB Models Tier 4'!F78),"",'STB Models Tier 4'!F78)</f>
        <v/>
      </c>
      <c r="G78" s="16" t="str">
        <f>IF(ISBLANK('STB Models Tier 4'!G78),"",'STB Models Tier 4'!G78)</f>
        <v/>
      </c>
      <c r="H78" s="16" t="str">
        <f>IF(ISBLANK('STB Models Tier 4'!H78),"",'STB Models Tier 4'!H78)</f>
        <v/>
      </c>
      <c r="I78" s="16" t="str">
        <f>IF(AND(NOT(ISBLANK('STB Models Tier 4'!I78)),NOT(ISBLANK(VLOOKUP($F78,'Tier 4 Allowances'!$A$2:$AB$6,3,FALSE))),'STB Models Tier 4'!I78&lt;2), 'STB Models Tier 4'!I78*$I$2,"")</f>
        <v/>
      </c>
      <c r="J78" s="16" t="str">
        <f>IF(AND(NOT(ISBLANK('STB Models Tier 4'!J78)),NOT(ISBLANK(VLOOKUP($F78,'Tier 4 Allowances'!$A$2:$AB$6,4,FALSE))),'STB Models Tier 4'!J78&lt;3), 'STB Models Tier 4'!J78*$J$2,"")</f>
        <v/>
      </c>
      <c r="K78" s="16" t="str">
        <f>IF(AND(NOT(ISBLANK('STB Models Tier 4'!K78)),NOT(ISBLANK(VLOOKUP($F78,'Tier 4 Allowances'!$A$2:$AB$6,5,FALSE))),'STB Models Tier 4'!K78&lt;2), 'STB Models Tier 4'!K78*$K$2,"")</f>
        <v/>
      </c>
      <c r="L78" s="16" t="str">
        <f>IF(AND(NOT(ISBLANK('STB Models Tier 4'!L78)),NOT(ISBLANK(VLOOKUP($F78,'Tier 4 Allowances'!$A$2:$AB$6,6,FALSE))),'STB Models Tier 4'!L78&lt;3), 'STB Models Tier 4'!L78*$L$2,"")</f>
        <v/>
      </c>
      <c r="M78" s="16" t="str">
        <f>IF(AND(NOT(ISBLANK('STB Models Tier 4'!M78)),OR(ISBLANK('STB Models Tier 4'!N78),'STB Models Tier 4'!N78=0),NOT(ISBLANK(VLOOKUP($F78,'Tier 4 Allowances'!$A$2:$AB$6,7,FALSE))),'STB Models Tier 4'!M78&lt;2), 'STB Models Tier 4'!M78*$M$2,"")</f>
        <v/>
      </c>
      <c r="N78" s="16" t="str">
        <f>IF(AND(NOT(ISBLANK('STB Models Tier 4'!N78)),NOT(ISBLANK(VLOOKUP($F78,'Tier 4 Allowances'!$A$2:$AB$6,8,FALSE))),'STB Models Tier 4'!N78&lt;2), 'STB Models Tier 4'!N78*$N$2,"")</f>
        <v/>
      </c>
      <c r="O78" s="16" t="str">
        <f>IF(AND(NOT(ISBLANK('STB Models Tier 4'!O78)),NOT(ISBLANK(VLOOKUP($F78,'Tier 4 Allowances'!$A$2:$AB$6,9,FALSE))),'STB Models Tier 4'!O78&lt;7), 'STB Models Tier 4'!O78*$O$2,"")</f>
        <v/>
      </c>
      <c r="P78" s="16" t="str">
        <f>IF(AND(NOT(ISBLANK('STB Models Tier 4'!P78)),OR(ISBLANK('STB Models Tier 4'!S78),'STB Models Tier 4'!S78=0),NOT(ISBLANK(VLOOKUP($F78,'Tier 4 Allowances'!$A$2:$AB$6,10,FALSE))),'STB Models Tier 4'!P78&lt;2), 'STB Models Tier 4'!P78*$P$2,"")</f>
        <v/>
      </c>
      <c r="Q78" s="16" t="str">
        <f>IF(AND(NOT(ISBLANK('STB Models Tier 4'!Q78)),NOT(ISBLANK(VLOOKUP($F78,'Tier 4 Allowances'!$A$2:$AB$6,11,FALSE))),'STB Models Tier 4'!Q78&lt;2), 'STB Models Tier 4'!Q78*$Q$2,"")</f>
        <v/>
      </c>
      <c r="R78" s="16" t="str">
        <f>IF(AND(NOT(ISBLANK('STB Models Tier 4'!R78)),OR(ISBLANK('STB Models Tier 4'!S78),'STB Models Tier 4'!S78=0),NOT(ISBLANK(VLOOKUP($F78,'Tier 4 Allowances'!$A$2:$AB$6,12,FALSE))),'STB Models Tier 4'!R78&lt;2), 'STB Models Tier 4'!R78*$R$2,"")</f>
        <v/>
      </c>
      <c r="S78" s="16" t="str">
        <f>IF(AND(NOT(ISBLANK('STB Models Tier 4'!S78)),NOT(ISBLANK(VLOOKUP($F78,'Tier 4 Allowances'!$A$2:$AB$6,13,FALSE))),'STB Models Tier 4'!S78&lt;2), 'STB Models Tier 4'!S78*$S$2,"")</f>
        <v/>
      </c>
      <c r="T78" s="16" t="str">
        <f>IF(AND(NOT(ISBLANK('STB Models Tier 4'!T78)),NOT(ISBLANK(VLOOKUP($F78,'Tier 4 Allowances'!$A$2:$AB$6,14,FALSE))),'STB Models Tier 4'!T78&lt;2), 'STB Models Tier 4'!T78*$T$2,"")</f>
        <v/>
      </c>
      <c r="U78" s="16" t="str">
        <f>IF(AND(NOT(ISBLANK('STB Models Tier 4'!U78)),NOT(ISBLANK(VLOOKUP($F78,'Tier 4 Allowances'!$A$2:$AB$6,15,FALSE))),'STB Models Tier 4'!U78&lt;3), 'STB Models Tier 4'!U78*$U$2,"")</f>
        <v/>
      </c>
      <c r="V78" s="16" t="str">
        <f>IF(AND(NOT(ISBLANK('STB Models Tier 4'!V78)),NOT(ISBLANK(VLOOKUP($F78,'Tier 4 Allowances'!$A$2:$AB$6,16,FALSE))),'STB Models Tier 4'!V78&lt;2), 'STB Models Tier 4'!V78*$V$2,"")</f>
        <v/>
      </c>
      <c r="W78" s="16" t="str">
        <f>IF(AND(NOT(ISBLANK('STB Models Tier 4'!W78)),NOT(ISBLANK(VLOOKUP($F78,'Tier 4 Allowances'!$A$2:$AB$6,17,FALSE))),'STB Models Tier 4'!W78&lt;6), 'STB Models Tier 4'!W78*$W$2,"")</f>
        <v/>
      </c>
      <c r="X78" s="16" t="str">
        <f>IF(AND(NOT(ISBLANK('STB Models Tier 4'!X78)),NOT(ISBLANK(VLOOKUP($F78,'Tier 4 Allowances'!$A$2:$AB$6,18,FALSE))),'STB Models Tier 4'!X78&lt;3), 'STB Models Tier 4'!X78*$X$2,"")</f>
        <v/>
      </c>
      <c r="Y78" s="16" t="str">
        <f>IF(AND(NOT(ISBLANK('STB Models Tier 4'!Y78)),NOT(ISBLANK(VLOOKUP($F78,'Tier 4 Allowances'!$A$2:$AB$6,19,FALSE))),'STB Models Tier 4'!Y78&lt;3), 'STB Models Tier 4'!Y78*$Y$2,"")</f>
        <v/>
      </c>
      <c r="Z78" s="16" t="str">
        <f>IF(AND(NOT(ISBLANK('STB Models Tier 4'!Z78)),NOT(ISBLANK(VLOOKUP($F78,'Tier 4 Allowances'!$A$2:$AB$6,20,FALSE))),'STB Models Tier 4'!Z78&lt;11), 'STB Models Tier 4'!Z78*$Z$2,"")</f>
        <v/>
      </c>
      <c r="AA78" s="16" t="str">
        <f>IF(AND(NOT(ISBLANK('STB Models Tier 4'!AA78)),NOT(ISBLANK(VLOOKUP($F78,'Tier 4 Allowances'!$A$2:$AB$6,21,FALSE))),'STB Models Tier 4'!AA78&lt;3), 'STB Models Tier 4'!AA78*$AA$2,"")</f>
        <v/>
      </c>
      <c r="AB78" s="16" t="str">
        <f>IF(AND(NOT(ISBLANK('STB Models Tier 4'!AB78)),NOT(ISBLANK(VLOOKUP($F78,'Tier 4 Allowances'!$A$2:$AB$6,22,FALSE))),'STB Models Tier 4'!AB78&lt;3), 'STB Models Tier 4'!AB78*$AB$2,"")</f>
        <v/>
      </c>
      <c r="AC78" s="16" t="str">
        <f>IF(AND(NOT(ISBLANK('STB Models Tier 4'!AC78)),NOT(ISBLANK(VLOOKUP($F78,'Tier 4 Allowances'!$A$2:$AB$6,23,FALSE))),'STB Models Tier 4'!AC78&lt;11), 'STB Models Tier 4'!AC78*$AC$2,"")</f>
        <v/>
      </c>
      <c r="AD78" s="16" t="str">
        <f>IF(AND(NOT(ISBLANK('STB Models Tier 4'!AD78)),NOT(ISBLANK(VLOOKUP($F78,'Tier 4 Allowances'!$A$2:$AB$6,24,FALSE))),'STB Models Tier 4'!AD78&lt;2), 'STB Models Tier 4'!AD78*$AD$2,"")</f>
        <v/>
      </c>
      <c r="AE78" s="16" t="str">
        <f>IF(AND(NOT(ISBLANK('STB Models Tier 4'!AE78)),NOT(ISBLANK(VLOOKUP($F78,'Tier 4 Allowances'!$A$2:$AB$6,25,FALSE))),'STB Models Tier 4'!AE78&lt;2,OR(ISBLANK('STB Models Tier 4'!AD78),'STB Models Tier 4'!AD78=0),OR(ISBLANK('STB Models Tier 4'!$O78),'STB Models Tier 4'!$O78=0)), 'STB Models Tier 4'!AE78*$AE$2,"")</f>
        <v/>
      </c>
      <c r="AF78" s="16" t="str">
        <f>IF(AND(NOT(ISBLANK('STB Models Tier 4'!AF78)),NOT(ISBLANK(VLOOKUP($F78,'Tier 4 Allowances'!$A$2:$AB$6,26,FALSE))),'STB Models Tier 4'!AF78&lt;2), 'STB Models Tier 4'!AF78*$AF$2,"")</f>
        <v/>
      </c>
      <c r="AG78" s="16" t="str">
        <f>IF(AND(NOT(ISBLANK('STB Models Tier 4'!AG78)),NOT(ISBLANK(VLOOKUP($F78,'Tier 4 Allowances'!$A$2:$AB$6,27,FALSE))),'STB Models Tier 4'!AG78&lt;2), 'STB Models Tier 4'!AG78*$AG$2,"")</f>
        <v/>
      </c>
      <c r="AH78" s="16" t="str">
        <f>IF(AND(NOT(ISBLANK('STB Models Tier 4'!AH78)),NOT(ISBLANK(VLOOKUP($F78,'Tier 4 Allowances'!$A$2:$AB$6,28,FALSE))),'STB Models Tier 4'!AH78&lt;2), 'STB Models Tier 4'!AH78*$AH$2,"")</f>
        <v/>
      </c>
      <c r="AI78" s="37" t="str">
        <f>IF(ISBLANK('STB Models Tier 4'!AI78),"",'STB Models Tier 4'!AI78)</f>
        <v/>
      </c>
      <c r="AJ78" s="37">
        <f>IF(AND('STB Models Tier 4'!AS78="Yes",P78=$P$2,NOT(Q78=$Q$2)),-10,0)</f>
        <v>0</v>
      </c>
      <c r="AK78" s="37">
        <f>IF(AND('STB Models Tier 4'!AS78="Yes",AF78=$AF$2),-5,0)</f>
        <v>0</v>
      </c>
      <c r="AL78" s="17" t="str">
        <f>IF(ISBLANK('STB Models Tier 4'!AJ78),"",'STB Models Tier 4'!AJ78)</f>
        <v/>
      </c>
      <c r="AM78" s="17" t="str">
        <f>IF(ISBLANK('STB Models Tier 4'!AK78),"",'STB Models Tier 4'!AK78)</f>
        <v/>
      </c>
      <c r="AN78" s="17" t="str">
        <f>IF(ISBLANK('STB Models Tier 4'!AL78),"",'STB Models Tier 4'!AL78)</f>
        <v/>
      </c>
      <c r="AO78" s="17" t="str">
        <f>IF(ISBLANK('STB Models Tier 4'!AM78),"",'STB Models Tier 4'!AM78)</f>
        <v/>
      </c>
      <c r="AP78" s="17" t="str">
        <f>IF(ISBLANK('STB Models Tier 4'!AN78),"",'STB Models Tier 4'!AN78)</f>
        <v/>
      </c>
      <c r="AQ78" s="17" t="str">
        <f>IF(ISBLANK('STB Models Tier 4'!F78),"",IF(ISBLANK('STB Models Tier 4'!G78), 14, 7-(4-$G78)/2))</f>
        <v/>
      </c>
      <c r="AR78" s="17" t="str">
        <f>IF(ISBLANK('STB Models Tier 4'!F78),"",IF(ISBLANK('STB Models Tier 4'!H78),10,(10-H78)))</f>
        <v/>
      </c>
      <c r="AS78" s="17" t="str">
        <f>IF(ISBLANK('STB Models Tier 4'!F78),"",IF(ISBLANK('STB Models Tier 4'!G78),0,7+(4-G78)/2))</f>
        <v/>
      </c>
      <c r="AT78" s="17" t="str">
        <f>IF(ISBLANK('STB Models Tier 4'!F78),"",'STB Models Tier 4'!H78)</f>
        <v/>
      </c>
      <c r="AU78" s="17" t="str">
        <f>IF(ISBLANK('STB Models Tier 4'!F78),"",(IF(OR(AND(NOT(ISBLANK('STB Models Tier 4'!G78)),ISBLANK('STB Models Tier 4'!AL78)),AND(NOT(ISBLANK('STB Models Tier 4'!H78)),ISBLANK('STB Models Tier 4'!AM78)),ISBLANK('STB Models Tier 4'!AK78)),"Incomplete",0.365*('STB Models Tier 4'!AJ78*AQ78+'STB Models Tier 4'!AK78*AR78+'STB Models Tier 4'!AL78*AS78+'STB Models Tier 4'!AM78*AT78))))</f>
        <v/>
      </c>
      <c r="AV78" s="16" t="str">
        <f>IF(ISBLANK('STB Models Tier 4'!F78),"",VLOOKUP(F78,'Tier 4 Allowances'!$A$2:$B$6,2,FALSE)+SUM($I78:$AH78)+AJ78+AK78)</f>
        <v/>
      </c>
      <c r="AW78" s="37" t="str">
        <f>IF(ISBLANK('STB Models Tier 4'!F78),"",AV78+'STB Models Tier 4'!AI78)</f>
        <v/>
      </c>
      <c r="AX78" s="37" t="str">
        <f>IF(ISBLANK('STB Models Tier 4'!AN78),"",IF('STB Models Tier 4'!AN78&gt;'Tier 4 Calculations'!AW78,"No","Yes"))</f>
        <v/>
      </c>
      <c r="AY78" s="51" t="str">
        <f>IF(ISBLANK('STB Models Tier 4'!AS78),"",'STB Models Tier 4'!AS78)</f>
        <v/>
      </c>
    </row>
    <row r="79" spans="1:51" ht="16" x14ac:dyDescent="0.2">
      <c r="A79" s="16" t="str">
        <f>IF(ISBLANK('STB Models Tier 4'!A79),"",'STB Models Tier 4'!A79)</f>
        <v/>
      </c>
      <c r="B79" s="16" t="str">
        <f>IF(ISBLANK('STB Models Tier 4'!B79),"",'STB Models Tier 4'!B79)</f>
        <v/>
      </c>
      <c r="C79" s="16" t="str">
        <f>IF(ISBLANK('STB Models Tier 4'!C79),"",'STB Models Tier 4'!C79)</f>
        <v/>
      </c>
      <c r="D79" s="16" t="str">
        <f>IF(ISBLANK('STB Models Tier 4'!D79),"",'STB Models Tier 4'!D79)</f>
        <v/>
      </c>
      <c r="E79" s="16" t="str">
        <f>IF(ISBLANK('STB Models Tier 4'!E79),"",'STB Models Tier 4'!E79)</f>
        <v/>
      </c>
      <c r="F79" s="16" t="str">
        <f>IF(ISBLANK('STB Models Tier 4'!F79),"",'STB Models Tier 4'!F79)</f>
        <v/>
      </c>
      <c r="G79" s="16" t="str">
        <f>IF(ISBLANK('STB Models Tier 4'!G79),"",'STB Models Tier 4'!G79)</f>
        <v/>
      </c>
      <c r="H79" s="16" t="str">
        <f>IF(ISBLANK('STB Models Tier 4'!H79),"",'STB Models Tier 4'!H79)</f>
        <v/>
      </c>
      <c r="I79" s="16" t="str">
        <f>IF(AND(NOT(ISBLANK('STB Models Tier 4'!I79)),NOT(ISBLANK(VLOOKUP($F79,'Tier 4 Allowances'!$A$2:$AB$6,3,FALSE))),'STB Models Tier 4'!I79&lt;2), 'STB Models Tier 4'!I79*$I$2,"")</f>
        <v/>
      </c>
      <c r="J79" s="16" t="str">
        <f>IF(AND(NOT(ISBLANK('STB Models Tier 4'!J79)),NOT(ISBLANK(VLOOKUP($F79,'Tier 4 Allowances'!$A$2:$AB$6,4,FALSE))),'STB Models Tier 4'!J79&lt;3), 'STB Models Tier 4'!J79*$J$2,"")</f>
        <v/>
      </c>
      <c r="K79" s="16" t="str">
        <f>IF(AND(NOT(ISBLANK('STB Models Tier 4'!K79)),NOT(ISBLANK(VLOOKUP($F79,'Tier 4 Allowances'!$A$2:$AB$6,5,FALSE))),'STB Models Tier 4'!K79&lt;2), 'STB Models Tier 4'!K79*$K$2,"")</f>
        <v/>
      </c>
      <c r="L79" s="16" t="str">
        <f>IF(AND(NOT(ISBLANK('STB Models Tier 4'!L79)),NOT(ISBLANK(VLOOKUP($F79,'Tier 4 Allowances'!$A$2:$AB$6,6,FALSE))),'STB Models Tier 4'!L79&lt;3), 'STB Models Tier 4'!L79*$L$2,"")</f>
        <v/>
      </c>
      <c r="M79" s="16" t="str">
        <f>IF(AND(NOT(ISBLANK('STB Models Tier 4'!M79)),OR(ISBLANK('STB Models Tier 4'!N79),'STB Models Tier 4'!N79=0),NOT(ISBLANK(VLOOKUP($F79,'Tier 4 Allowances'!$A$2:$AB$6,7,FALSE))),'STB Models Tier 4'!M79&lt;2), 'STB Models Tier 4'!M79*$M$2,"")</f>
        <v/>
      </c>
      <c r="N79" s="16" t="str">
        <f>IF(AND(NOT(ISBLANK('STB Models Tier 4'!N79)),NOT(ISBLANK(VLOOKUP($F79,'Tier 4 Allowances'!$A$2:$AB$6,8,FALSE))),'STB Models Tier 4'!N79&lt;2), 'STB Models Tier 4'!N79*$N$2,"")</f>
        <v/>
      </c>
      <c r="O79" s="16" t="str">
        <f>IF(AND(NOT(ISBLANK('STB Models Tier 4'!O79)),NOT(ISBLANK(VLOOKUP($F79,'Tier 4 Allowances'!$A$2:$AB$6,9,FALSE))),'STB Models Tier 4'!O79&lt;7), 'STB Models Tier 4'!O79*$O$2,"")</f>
        <v/>
      </c>
      <c r="P79" s="16" t="str">
        <f>IF(AND(NOT(ISBLANK('STB Models Tier 4'!P79)),OR(ISBLANK('STB Models Tier 4'!S79),'STB Models Tier 4'!S79=0),NOT(ISBLANK(VLOOKUP($F79,'Tier 4 Allowances'!$A$2:$AB$6,10,FALSE))),'STB Models Tier 4'!P79&lt;2), 'STB Models Tier 4'!P79*$P$2,"")</f>
        <v/>
      </c>
      <c r="Q79" s="16" t="str">
        <f>IF(AND(NOT(ISBLANK('STB Models Tier 4'!Q79)),NOT(ISBLANK(VLOOKUP($F79,'Tier 4 Allowances'!$A$2:$AB$6,11,FALSE))),'STB Models Tier 4'!Q79&lt;2), 'STB Models Tier 4'!Q79*$Q$2,"")</f>
        <v/>
      </c>
      <c r="R79" s="16" t="str">
        <f>IF(AND(NOT(ISBLANK('STB Models Tier 4'!R79)),OR(ISBLANK('STB Models Tier 4'!S79),'STB Models Tier 4'!S79=0),NOT(ISBLANK(VLOOKUP($F79,'Tier 4 Allowances'!$A$2:$AB$6,12,FALSE))),'STB Models Tier 4'!R79&lt;2), 'STB Models Tier 4'!R79*$R$2,"")</f>
        <v/>
      </c>
      <c r="S79" s="16" t="str">
        <f>IF(AND(NOT(ISBLANK('STB Models Tier 4'!S79)),NOT(ISBLANK(VLOOKUP($F79,'Tier 4 Allowances'!$A$2:$AB$6,13,FALSE))),'STB Models Tier 4'!S79&lt;2), 'STB Models Tier 4'!S79*$S$2,"")</f>
        <v/>
      </c>
      <c r="T79" s="16" t="str">
        <f>IF(AND(NOT(ISBLANK('STB Models Tier 4'!T79)),NOT(ISBLANK(VLOOKUP($F79,'Tier 4 Allowances'!$A$2:$AB$6,14,FALSE))),'STB Models Tier 4'!T79&lt;2), 'STB Models Tier 4'!T79*$T$2,"")</f>
        <v/>
      </c>
      <c r="U79" s="16" t="str">
        <f>IF(AND(NOT(ISBLANK('STB Models Tier 4'!U79)),NOT(ISBLANK(VLOOKUP($F79,'Tier 4 Allowances'!$A$2:$AB$6,15,FALSE))),'STB Models Tier 4'!U79&lt;3), 'STB Models Tier 4'!U79*$U$2,"")</f>
        <v/>
      </c>
      <c r="V79" s="16" t="str">
        <f>IF(AND(NOT(ISBLANK('STB Models Tier 4'!V79)),NOT(ISBLANK(VLOOKUP($F79,'Tier 4 Allowances'!$A$2:$AB$6,16,FALSE))),'STB Models Tier 4'!V79&lt;2), 'STB Models Tier 4'!V79*$V$2,"")</f>
        <v/>
      </c>
      <c r="W79" s="16" t="str">
        <f>IF(AND(NOT(ISBLANK('STB Models Tier 4'!W79)),NOT(ISBLANK(VLOOKUP($F79,'Tier 4 Allowances'!$A$2:$AB$6,17,FALSE))),'STB Models Tier 4'!W79&lt;6), 'STB Models Tier 4'!W79*$W$2,"")</f>
        <v/>
      </c>
      <c r="X79" s="16" t="str">
        <f>IF(AND(NOT(ISBLANK('STB Models Tier 4'!X79)),NOT(ISBLANK(VLOOKUP($F79,'Tier 4 Allowances'!$A$2:$AB$6,18,FALSE))),'STB Models Tier 4'!X79&lt;3), 'STB Models Tier 4'!X79*$X$2,"")</f>
        <v/>
      </c>
      <c r="Y79" s="16" t="str">
        <f>IF(AND(NOT(ISBLANK('STB Models Tier 4'!Y79)),NOT(ISBLANK(VLOOKUP($F79,'Tier 4 Allowances'!$A$2:$AB$6,19,FALSE))),'STB Models Tier 4'!Y79&lt;3), 'STB Models Tier 4'!Y79*$Y$2,"")</f>
        <v/>
      </c>
      <c r="Z79" s="16" t="str">
        <f>IF(AND(NOT(ISBLANK('STB Models Tier 4'!Z79)),NOT(ISBLANK(VLOOKUP($F79,'Tier 4 Allowances'!$A$2:$AB$6,20,FALSE))),'STB Models Tier 4'!Z79&lt;11), 'STB Models Tier 4'!Z79*$Z$2,"")</f>
        <v/>
      </c>
      <c r="AA79" s="16" t="str">
        <f>IF(AND(NOT(ISBLANK('STB Models Tier 4'!AA79)),NOT(ISBLANK(VLOOKUP($F79,'Tier 4 Allowances'!$A$2:$AB$6,21,FALSE))),'STB Models Tier 4'!AA79&lt;3), 'STB Models Tier 4'!AA79*$AA$2,"")</f>
        <v/>
      </c>
      <c r="AB79" s="16" t="str">
        <f>IF(AND(NOT(ISBLANK('STB Models Tier 4'!AB79)),NOT(ISBLANK(VLOOKUP($F79,'Tier 4 Allowances'!$A$2:$AB$6,22,FALSE))),'STB Models Tier 4'!AB79&lt;3), 'STB Models Tier 4'!AB79*$AB$2,"")</f>
        <v/>
      </c>
      <c r="AC79" s="16" t="str">
        <f>IF(AND(NOT(ISBLANK('STB Models Tier 4'!AC79)),NOT(ISBLANK(VLOOKUP($F79,'Tier 4 Allowances'!$A$2:$AB$6,23,FALSE))),'STB Models Tier 4'!AC79&lt;11), 'STB Models Tier 4'!AC79*$AC$2,"")</f>
        <v/>
      </c>
      <c r="AD79" s="16" t="str">
        <f>IF(AND(NOT(ISBLANK('STB Models Tier 4'!AD79)),NOT(ISBLANK(VLOOKUP($F79,'Tier 4 Allowances'!$A$2:$AB$6,24,FALSE))),'STB Models Tier 4'!AD79&lt;2), 'STB Models Tier 4'!AD79*$AD$2,"")</f>
        <v/>
      </c>
      <c r="AE79" s="16" t="str">
        <f>IF(AND(NOT(ISBLANK('STB Models Tier 4'!AE79)),NOT(ISBLANK(VLOOKUP($F79,'Tier 4 Allowances'!$A$2:$AB$6,25,FALSE))),'STB Models Tier 4'!AE79&lt;2,OR(ISBLANK('STB Models Tier 4'!AD79),'STB Models Tier 4'!AD79=0),OR(ISBLANK('STB Models Tier 4'!$O79),'STB Models Tier 4'!$O79=0)), 'STB Models Tier 4'!AE79*$AE$2,"")</f>
        <v/>
      </c>
      <c r="AF79" s="16" t="str">
        <f>IF(AND(NOT(ISBLANK('STB Models Tier 4'!AF79)),NOT(ISBLANK(VLOOKUP($F79,'Tier 4 Allowances'!$A$2:$AB$6,26,FALSE))),'STB Models Tier 4'!AF79&lt;2), 'STB Models Tier 4'!AF79*$AF$2,"")</f>
        <v/>
      </c>
      <c r="AG79" s="16" t="str">
        <f>IF(AND(NOT(ISBLANK('STB Models Tier 4'!AG79)),NOT(ISBLANK(VLOOKUP($F79,'Tier 4 Allowances'!$A$2:$AB$6,27,FALSE))),'STB Models Tier 4'!AG79&lt;2), 'STB Models Tier 4'!AG79*$AG$2,"")</f>
        <v/>
      </c>
      <c r="AH79" s="16" t="str">
        <f>IF(AND(NOT(ISBLANK('STB Models Tier 4'!AH79)),NOT(ISBLANK(VLOOKUP($F79,'Tier 4 Allowances'!$A$2:$AB$6,28,FALSE))),'STB Models Tier 4'!AH79&lt;2), 'STB Models Tier 4'!AH79*$AH$2,"")</f>
        <v/>
      </c>
      <c r="AI79" s="37" t="str">
        <f>IF(ISBLANK('STB Models Tier 4'!AI79),"",'STB Models Tier 4'!AI79)</f>
        <v/>
      </c>
      <c r="AJ79" s="37">
        <f>IF(AND('STB Models Tier 4'!AS79="Yes",P79=$P$2,NOT(Q79=$Q$2)),-10,0)</f>
        <v>0</v>
      </c>
      <c r="AK79" s="37">
        <f>IF(AND('STB Models Tier 4'!AS79="Yes",AF79=$AF$2),-5,0)</f>
        <v>0</v>
      </c>
      <c r="AL79" s="17" t="str">
        <f>IF(ISBLANK('STB Models Tier 4'!AJ79),"",'STB Models Tier 4'!AJ79)</f>
        <v/>
      </c>
      <c r="AM79" s="17" t="str">
        <f>IF(ISBLANK('STB Models Tier 4'!AK79),"",'STB Models Tier 4'!AK79)</f>
        <v/>
      </c>
      <c r="AN79" s="17" t="str">
        <f>IF(ISBLANK('STB Models Tier 4'!AL79),"",'STB Models Tier 4'!AL79)</f>
        <v/>
      </c>
      <c r="AO79" s="17" t="str">
        <f>IF(ISBLANK('STB Models Tier 4'!AM79),"",'STB Models Tier 4'!AM79)</f>
        <v/>
      </c>
      <c r="AP79" s="17" t="str">
        <f>IF(ISBLANK('STB Models Tier 4'!AN79),"",'STB Models Tier 4'!AN79)</f>
        <v/>
      </c>
      <c r="AQ79" s="17" t="str">
        <f>IF(ISBLANK('STB Models Tier 4'!F79),"",IF(ISBLANK('STB Models Tier 4'!G79), 14, 7-(4-$G79)/2))</f>
        <v/>
      </c>
      <c r="AR79" s="17" t="str">
        <f>IF(ISBLANK('STB Models Tier 4'!F79),"",IF(ISBLANK('STB Models Tier 4'!H79),10,(10-H79)))</f>
        <v/>
      </c>
      <c r="AS79" s="17" t="str">
        <f>IF(ISBLANK('STB Models Tier 4'!F79),"",IF(ISBLANK('STB Models Tier 4'!G79),0,7+(4-G79)/2))</f>
        <v/>
      </c>
      <c r="AT79" s="17" t="str">
        <f>IF(ISBLANK('STB Models Tier 4'!F79),"",'STB Models Tier 4'!H79)</f>
        <v/>
      </c>
      <c r="AU79" s="17" t="str">
        <f>IF(ISBLANK('STB Models Tier 4'!F79),"",(IF(OR(AND(NOT(ISBLANK('STB Models Tier 4'!G79)),ISBLANK('STB Models Tier 4'!AL79)),AND(NOT(ISBLANK('STB Models Tier 4'!H79)),ISBLANK('STB Models Tier 4'!AM79)),ISBLANK('STB Models Tier 4'!AK79)),"Incomplete",0.365*('STB Models Tier 4'!AJ79*AQ79+'STB Models Tier 4'!AK79*AR79+'STB Models Tier 4'!AL79*AS79+'STB Models Tier 4'!AM79*AT79))))</f>
        <v/>
      </c>
      <c r="AV79" s="16" t="str">
        <f>IF(ISBLANK('STB Models Tier 4'!F79),"",VLOOKUP(F79,'Tier 4 Allowances'!$A$2:$B$6,2,FALSE)+SUM($I79:$AH79)+AJ79+AK79)</f>
        <v/>
      </c>
      <c r="AW79" s="37" t="str">
        <f>IF(ISBLANK('STB Models Tier 4'!F79),"",AV79+'STB Models Tier 4'!AI79)</f>
        <v/>
      </c>
      <c r="AX79" s="37" t="str">
        <f>IF(ISBLANK('STB Models Tier 4'!AN79),"",IF('STB Models Tier 4'!AN79&gt;'Tier 4 Calculations'!AW79,"No","Yes"))</f>
        <v/>
      </c>
      <c r="AY79" s="51" t="str">
        <f>IF(ISBLANK('STB Models Tier 4'!AS79),"",'STB Models Tier 4'!AS79)</f>
        <v/>
      </c>
    </row>
    <row r="80" spans="1:51" ht="16" x14ac:dyDescent="0.2">
      <c r="A80" s="16" t="str">
        <f>IF(ISBLANK('STB Models Tier 4'!A80),"",'STB Models Tier 4'!A80)</f>
        <v/>
      </c>
      <c r="B80" s="16" t="str">
        <f>IF(ISBLANK('STB Models Tier 4'!B80),"",'STB Models Tier 4'!B80)</f>
        <v/>
      </c>
      <c r="C80" s="16" t="str">
        <f>IF(ISBLANK('STB Models Tier 4'!C80),"",'STB Models Tier 4'!C80)</f>
        <v/>
      </c>
      <c r="D80" s="16" t="str">
        <f>IF(ISBLANK('STB Models Tier 4'!D80),"",'STB Models Tier 4'!D80)</f>
        <v/>
      </c>
      <c r="E80" s="16" t="str">
        <f>IF(ISBLANK('STB Models Tier 4'!E80),"",'STB Models Tier 4'!E80)</f>
        <v/>
      </c>
      <c r="F80" s="16" t="str">
        <f>IF(ISBLANK('STB Models Tier 4'!F80),"",'STB Models Tier 4'!F80)</f>
        <v/>
      </c>
      <c r="G80" s="16" t="str">
        <f>IF(ISBLANK('STB Models Tier 4'!G80),"",'STB Models Tier 4'!G80)</f>
        <v/>
      </c>
      <c r="H80" s="16" t="str">
        <f>IF(ISBLANK('STB Models Tier 4'!H80),"",'STB Models Tier 4'!H80)</f>
        <v/>
      </c>
      <c r="I80" s="16" t="str">
        <f>IF(AND(NOT(ISBLANK('STB Models Tier 4'!I80)),NOT(ISBLANK(VLOOKUP($F80,'Tier 4 Allowances'!$A$2:$AB$6,3,FALSE))),'STB Models Tier 4'!I80&lt;2), 'STB Models Tier 4'!I80*$I$2,"")</f>
        <v/>
      </c>
      <c r="J80" s="16" t="str">
        <f>IF(AND(NOT(ISBLANK('STB Models Tier 4'!J80)),NOT(ISBLANK(VLOOKUP($F80,'Tier 4 Allowances'!$A$2:$AB$6,4,FALSE))),'STB Models Tier 4'!J80&lt;3), 'STB Models Tier 4'!J80*$J$2,"")</f>
        <v/>
      </c>
      <c r="K80" s="16" t="str">
        <f>IF(AND(NOT(ISBLANK('STB Models Tier 4'!K80)),NOT(ISBLANK(VLOOKUP($F80,'Tier 4 Allowances'!$A$2:$AB$6,5,FALSE))),'STB Models Tier 4'!K80&lt;2), 'STB Models Tier 4'!K80*$K$2,"")</f>
        <v/>
      </c>
      <c r="L80" s="16" t="str">
        <f>IF(AND(NOT(ISBLANK('STB Models Tier 4'!L80)),NOT(ISBLANK(VLOOKUP($F80,'Tier 4 Allowances'!$A$2:$AB$6,6,FALSE))),'STB Models Tier 4'!L80&lt;3), 'STB Models Tier 4'!L80*$L$2,"")</f>
        <v/>
      </c>
      <c r="M80" s="16" t="str">
        <f>IF(AND(NOT(ISBLANK('STB Models Tier 4'!M80)),OR(ISBLANK('STB Models Tier 4'!N80),'STB Models Tier 4'!N80=0),NOT(ISBLANK(VLOOKUP($F80,'Tier 4 Allowances'!$A$2:$AB$6,7,FALSE))),'STB Models Tier 4'!M80&lt;2), 'STB Models Tier 4'!M80*$M$2,"")</f>
        <v/>
      </c>
      <c r="N80" s="16" t="str">
        <f>IF(AND(NOT(ISBLANK('STB Models Tier 4'!N80)),NOT(ISBLANK(VLOOKUP($F80,'Tier 4 Allowances'!$A$2:$AB$6,8,FALSE))),'STB Models Tier 4'!N80&lt;2), 'STB Models Tier 4'!N80*$N$2,"")</f>
        <v/>
      </c>
      <c r="O80" s="16" t="str">
        <f>IF(AND(NOT(ISBLANK('STB Models Tier 4'!O80)),NOT(ISBLANK(VLOOKUP($F80,'Tier 4 Allowances'!$A$2:$AB$6,9,FALSE))),'STB Models Tier 4'!O80&lt;7), 'STB Models Tier 4'!O80*$O$2,"")</f>
        <v/>
      </c>
      <c r="P80" s="16" t="str">
        <f>IF(AND(NOT(ISBLANK('STB Models Tier 4'!P80)),OR(ISBLANK('STB Models Tier 4'!S80),'STB Models Tier 4'!S80=0),NOT(ISBLANK(VLOOKUP($F80,'Tier 4 Allowances'!$A$2:$AB$6,10,FALSE))),'STB Models Tier 4'!P80&lt;2), 'STB Models Tier 4'!P80*$P$2,"")</f>
        <v/>
      </c>
      <c r="Q80" s="16" t="str">
        <f>IF(AND(NOT(ISBLANK('STB Models Tier 4'!Q80)),NOT(ISBLANK(VLOOKUP($F80,'Tier 4 Allowances'!$A$2:$AB$6,11,FALSE))),'STB Models Tier 4'!Q80&lt;2), 'STB Models Tier 4'!Q80*$Q$2,"")</f>
        <v/>
      </c>
      <c r="R80" s="16" t="str">
        <f>IF(AND(NOT(ISBLANK('STB Models Tier 4'!R80)),OR(ISBLANK('STB Models Tier 4'!S80),'STB Models Tier 4'!S80=0),NOT(ISBLANK(VLOOKUP($F80,'Tier 4 Allowances'!$A$2:$AB$6,12,FALSE))),'STB Models Tier 4'!R80&lt;2), 'STB Models Tier 4'!R80*$R$2,"")</f>
        <v/>
      </c>
      <c r="S80" s="16" t="str">
        <f>IF(AND(NOT(ISBLANK('STB Models Tier 4'!S80)),NOT(ISBLANK(VLOOKUP($F80,'Tier 4 Allowances'!$A$2:$AB$6,13,FALSE))),'STB Models Tier 4'!S80&lt;2), 'STB Models Tier 4'!S80*$S$2,"")</f>
        <v/>
      </c>
      <c r="T80" s="16" t="str">
        <f>IF(AND(NOT(ISBLANK('STB Models Tier 4'!T80)),NOT(ISBLANK(VLOOKUP($F80,'Tier 4 Allowances'!$A$2:$AB$6,14,FALSE))),'STB Models Tier 4'!T80&lt;2), 'STB Models Tier 4'!T80*$T$2,"")</f>
        <v/>
      </c>
      <c r="U80" s="16" t="str">
        <f>IF(AND(NOT(ISBLANK('STB Models Tier 4'!U80)),NOT(ISBLANK(VLOOKUP($F80,'Tier 4 Allowances'!$A$2:$AB$6,15,FALSE))),'STB Models Tier 4'!U80&lt;3), 'STB Models Tier 4'!U80*$U$2,"")</f>
        <v/>
      </c>
      <c r="V80" s="16" t="str">
        <f>IF(AND(NOT(ISBLANK('STB Models Tier 4'!V80)),NOT(ISBLANK(VLOOKUP($F80,'Tier 4 Allowances'!$A$2:$AB$6,16,FALSE))),'STB Models Tier 4'!V80&lt;2), 'STB Models Tier 4'!V80*$V$2,"")</f>
        <v/>
      </c>
      <c r="W80" s="16" t="str">
        <f>IF(AND(NOT(ISBLANK('STB Models Tier 4'!W80)),NOT(ISBLANK(VLOOKUP($F80,'Tier 4 Allowances'!$A$2:$AB$6,17,FALSE))),'STB Models Tier 4'!W80&lt;6), 'STB Models Tier 4'!W80*$W$2,"")</f>
        <v/>
      </c>
      <c r="X80" s="16" t="str">
        <f>IF(AND(NOT(ISBLANK('STB Models Tier 4'!X80)),NOT(ISBLANK(VLOOKUP($F80,'Tier 4 Allowances'!$A$2:$AB$6,18,FALSE))),'STB Models Tier 4'!X80&lt;3), 'STB Models Tier 4'!X80*$X$2,"")</f>
        <v/>
      </c>
      <c r="Y80" s="16" t="str">
        <f>IF(AND(NOT(ISBLANK('STB Models Tier 4'!Y80)),NOT(ISBLANK(VLOOKUP($F80,'Tier 4 Allowances'!$A$2:$AB$6,19,FALSE))),'STB Models Tier 4'!Y80&lt;3), 'STB Models Tier 4'!Y80*$Y$2,"")</f>
        <v/>
      </c>
      <c r="Z80" s="16" t="str">
        <f>IF(AND(NOT(ISBLANK('STB Models Tier 4'!Z80)),NOT(ISBLANK(VLOOKUP($F80,'Tier 4 Allowances'!$A$2:$AB$6,20,FALSE))),'STB Models Tier 4'!Z80&lt;11), 'STB Models Tier 4'!Z80*$Z$2,"")</f>
        <v/>
      </c>
      <c r="AA80" s="16" t="str">
        <f>IF(AND(NOT(ISBLANK('STB Models Tier 4'!AA80)),NOT(ISBLANK(VLOOKUP($F80,'Tier 4 Allowances'!$A$2:$AB$6,21,FALSE))),'STB Models Tier 4'!AA80&lt;3), 'STB Models Tier 4'!AA80*$AA$2,"")</f>
        <v/>
      </c>
      <c r="AB80" s="16" t="str">
        <f>IF(AND(NOT(ISBLANK('STB Models Tier 4'!AB80)),NOT(ISBLANK(VLOOKUP($F80,'Tier 4 Allowances'!$A$2:$AB$6,22,FALSE))),'STB Models Tier 4'!AB80&lt;3), 'STB Models Tier 4'!AB80*$AB$2,"")</f>
        <v/>
      </c>
      <c r="AC80" s="16" t="str">
        <f>IF(AND(NOT(ISBLANK('STB Models Tier 4'!AC80)),NOT(ISBLANK(VLOOKUP($F80,'Tier 4 Allowances'!$A$2:$AB$6,23,FALSE))),'STB Models Tier 4'!AC80&lt;11), 'STB Models Tier 4'!AC80*$AC$2,"")</f>
        <v/>
      </c>
      <c r="AD80" s="16" t="str">
        <f>IF(AND(NOT(ISBLANK('STB Models Tier 4'!AD80)),NOT(ISBLANK(VLOOKUP($F80,'Tier 4 Allowances'!$A$2:$AB$6,24,FALSE))),'STB Models Tier 4'!AD80&lt;2), 'STB Models Tier 4'!AD80*$AD$2,"")</f>
        <v/>
      </c>
      <c r="AE80" s="16" t="str">
        <f>IF(AND(NOT(ISBLANK('STB Models Tier 4'!AE80)),NOT(ISBLANK(VLOOKUP($F80,'Tier 4 Allowances'!$A$2:$AB$6,25,FALSE))),'STB Models Tier 4'!AE80&lt;2,OR(ISBLANK('STB Models Tier 4'!AD80),'STB Models Tier 4'!AD80=0),OR(ISBLANK('STB Models Tier 4'!$O80),'STB Models Tier 4'!$O80=0)), 'STB Models Tier 4'!AE80*$AE$2,"")</f>
        <v/>
      </c>
      <c r="AF80" s="16" t="str">
        <f>IF(AND(NOT(ISBLANK('STB Models Tier 4'!AF80)),NOT(ISBLANK(VLOOKUP($F80,'Tier 4 Allowances'!$A$2:$AB$6,26,FALSE))),'STB Models Tier 4'!AF80&lt;2), 'STB Models Tier 4'!AF80*$AF$2,"")</f>
        <v/>
      </c>
      <c r="AG80" s="16" t="str">
        <f>IF(AND(NOT(ISBLANK('STB Models Tier 4'!AG80)),NOT(ISBLANK(VLOOKUP($F80,'Tier 4 Allowances'!$A$2:$AB$6,27,FALSE))),'STB Models Tier 4'!AG80&lt;2), 'STB Models Tier 4'!AG80*$AG$2,"")</f>
        <v/>
      </c>
      <c r="AH80" s="16" t="str">
        <f>IF(AND(NOT(ISBLANK('STB Models Tier 4'!AH80)),NOT(ISBLANK(VLOOKUP($F80,'Tier 4 Allowances'!$A$2:$AB$6,28,FALSE))),'STB Models Tier 4'!AH80&lt;2), 'STB Models Tier 4'!AH80*$AH$2,"")</f>
        <v/>
      </c>
      <c r="AI80" s="37" t="str">
        <f>IF(ISBLANK('STB Models Tier 4'!AI80),"",'STB Models Tier 4'!AI80)</f>
        <v/>
      </c>
      <c r="AJ80" s="37">
        <f>IF(AND('STB Models Tier 4'!AS80="Yes",P80=$P$2,NOT(Q80=$Q$2)),-10,0)</f>
        <v>0</v>
      </c>
      <c r="AK80" s="37">
        <f>IF(AND('STB Models Tier 4'!AS80="Yes",AF80=$AF$2),-5,0)</f>
        <v>0</v>
      </c>
      <c r="AL80" s="17" t="str">
        <f>IF(ISBLANK('STB Models Tier 4'!AJ80),"",'STB Models Tier 4'!AJ80)</f>
        <v/>
      </c>
      <c r="AM80" s="17" t="str">
        <f>IF(ISBLANK('STB Models Tier 4'!AK80),"",'STB Models Tier 4'!AK80)</f>
        <v/>
      </c>
      <c r="AN80" s="17" t="str">
        <f>IF(ISBLANK('STB Models Tier 4'!AL80),"",'STB Models Tier 4'!AL80)</f>
        <v/>
      </c>
      <c r="AO80" s="17" t="str">
        <f>IF(ISBLANK('STB Models Tier 4'!AM80),"",'STB Models Tier 4'!AM80)</f>
        <v/>
      </c>
      <c r="AP80" s="17" t="str">
        <f>IF(ISBLANK('STB Models Tier 4'!AN80),"",'STB Models Tier 4'!AN80)</f>
        <v/>
      </c>
      <c r="AQ80" s="17" t="str">
        <f>IF(ISBLANK('STB Models Tier 4'!F80),"",IF(ISBLANK('STB Models Tier 4'!G80), 14, 7-(4-$G80)/2))</f>
        <v/>
      </c>
      <c r="AR80" s="17" t="str">
        <f>IF(ISBLANK('STB Models Tier 4'!F80),"",IF(ISBLANK('STB Models Tier 4'!H80),10,(10-H80)))</f>
        <v/>
      </c>
      <c r="AS80" s="17" t="str">
        <f>IF(ISBLANK('STB Models Tier 4'!F80),"",IF(ISBLANK('STB Models Tier 4'!G80),0,7+(4-G80)/2))</f>
        <v/>
      </c>
      <c r="AT80" s="17" t="str">
        <f>IF(ISBLANK('STB Models Tier 4'!F80),"",'STB Models Tier 4'!H80)</f>
        <v/>
      </c>
      <c r="AU80" s="17" t="str">
        <f>IF(ISBLANK('STB Models Tier 4'!F80),"",(IF(OR(AND(NOT(ISBLANK('STB Models Tier 4'!G80)),ISBLANK('STB Models Tier 4'!AL80)),AND(NOT(ISBLANK('STB Models Tier 4'!H80)),ISBLANK('STB Models Tier 4'!AM80)),ISBLANK('STB Models Tier 4'!AK80)),"Incomplete",0.365*('STB Models Tier 4'!AJ80*AQ80+'STB Models Tier 4'!AK80*AR80+'STB Models Tier 4'!AL80*AS80+'STB Models Tier 4'!AM80*AT80))))</f>
        <v/>
      </c>
      <c r="AV80" s="16" t="str">
        <f>IF(ISBLANK('STB Models Tier 4'!F80),"",VLOOKUP(F80,'Tier 4 Allowances'!$A$2:$B$6,2,FALSE)+SUM($I80:$AH80)+AJ80+AK80)</f>
        <v/>
      </c>
      <c r="AW80" s="37" t="str">
        <f>IF(ISBLANK('STB Models Tier 4'!F80),"",AV80+'STB Models Tier 4'!AI80)</f>
        <v/>
      </c>
      <c r="AX80" s="37" t="str">
        <f>IF(ISBLANK('STB Models Tier 4'!AN80),"",IF('STB Models Tier 4'!AN80&gt;'Tier 4 Calculations'!AW80,"No","Yes"))</f>
        <v/>
      </c>
      <c r="AY80" s="51" t="str">
        <f>IF(ISBLANK('STB Models Tier 4'!AS80),"",'STB Models Tier 4'!AS80)</f>
        <v/>
      </c>
    </row>
    <row r="81" spans="1:51" ht="16" x14ac:dyDescent="0.2">
      <c r="A81" s="16" t="str">
        <f>IF(ISBLANK('STB Models Tier 4'!A81),"",'STB Models Tier 4'!A81)</f>
        <v/>
      </c>
      <c r="B81" s="16" t="str">
        <f>IF(ISBLANK('STB Models Tier 4'!B81),"",'STB Models Tier 4'!B81)</f>
        <v/>
      </c>
      <c r="C81" s="16" t="str">
        <f>IF(ISBLANK('STB Models Tier 4'!C81),"",'STB Models Tier 4'!C81)</f>
        <v/>
      </c>
      <c r="D81" s="16" t="str">
        <f>IF(ISBLANK('STB Models Tier 4'!D81),"",'STB Models Tier 4'!D81)</f>
        <v/>
      </c>
      <c r="E81" s="16" t="str">
        <f>IF(ISBLANK('STB Models Tier 4'!E81),"",'STB Models Tier 4'!E81)</f>
        <v/>
      </c>
      <c r="F81" s="16" t="str">
        <f>IF(ISBLANK('STB Models Tier 4'!F81),"",'STB Models Tier 4'!F81)</f>
        <v/>
      </c>
      <c r="G81" s="16" t="str">
        <f>IF(ISBLANK('STB Models Tier 4'!G81),"",'STB Models Tier 4'!G81)</f>
        <v/>
      </c>
      <c r="H81" s="16" t="str">
        <f>IF(ISBLANK('STB Models Tier 4'!H81),"",'STB Models Tier 4'!H81)</f>
        <v/>
      </c>
      <c r="I81" s="16" t="str">
        <f>IF(AND(NOT(ISBLANK('STB Models Tier 4'!I81)),NOT(ISBLANK(VLOOKUP($F81,'Tier 4 Allowances'!$A$2:$AB$6,3,FALSE))),'STB Models Tier 4'!I81&lt;2), 'STB Models Tier 4'!I81*$I$2,"")</f>
        <v/>
      </c>
      <c r="J81" s="16" t="str">
        <f>IF(AND(NOT(ISBLANK('STB Models Tier 4'!J81)),NOT(ISBLANK(VLOOKUP($F81,'Tier 4 Allowances'!$A$2:$AB$6,4,FALSE))),'STB Models Tier 4'!J81&lt;3), 'STB Models Tier 4'!J81*$J$2,"")</f>
        <v/>
      </c>
      <c r="K81" s="16" t="str">
        <f>IF(AND(NOT(ISBLANK('STB Models Tier 4'!K81)),NOT(ISBLANK(VLOOKUP($F81,'Tier 4 Allowances'!$A$2:$AB$6,5,FALSE))),'STB Models Tier 4'!K81&lt;2), 'STB Models Tier 4'!K81*$K$2,"")</f>
        <v/>
      </c>
      <c r="L81" s="16" t="str">
        <f>IF(AND(NOT(ISBLANK('STB Models Tier 4'!L81)),NOT(ISBLANK(VLOOKUP($F81,'Tier 4 Allowances'!$A$2:$AB$6,6,FALSE))),'STB Models Tier 4'!L81&lt;3), 'STB Models Tier 4'!L81*$L$2,"")</f>
        <v/>
      </c>
      <c r="M81" s="16" t="str">
        <f>IF(AND(NOT(ISBLANK('STB Models Tier 4'!M81)),OR(ISBLANK('STB Models Tier 4'!N81),'STB Models Tier 4'!N81=0),NOT(ISBLANK(VLOOKUP($F81,'Tier 4 Allowances'!$A$2:$AB$6,7,FALSE))),'STB Models Tier 4'!M81&lt;2), 'STB Models Tier 4'!M81*$M$2,"")</f>
        <v/>
      </c>
      <c r="N81" s="16" t="str">
        <f>IF(AND(NOT(ISBLANK('STB Models Tier 4'!N81)),NOT(ISBLANK(VLOOKUP($F81,'Tier 4 Allowances'!$A$2:$AB$6,8,FALSE))),'STB Models Tier 4'!N81&lt;2), 'STB Models Tier 4'!N81*$N$2,"")</f>
        <v/>
      </c>
      <c r="O81" s="16" t="str">
        <f>IF(AND(NOT(ISBLANK('STB Models Tier 4'!O81)),NOT(ISBLANK(VLOOKUP($F81,'Tier 4 Allowances'!$A$2:$AB$6,9,FALSE))),'STB Models Tier 4'!O81&lt;7), 'STB Models Tier 4'!O81*$O$2,"")</f>
        <v/>
      </c>
      <c r="P81" s="16" t="str">
        <f>IF(AND(NOT(ISBLANK('STB Models Tier 4'!P81)),OR(ISBLANK('STB Models Tier 4'!S81),'STB Models Tier 4'!S81=0),NOT(ISBLANK(VLOOKUP($F81,'Tier 4 Allowances'!$A$2:$AB$6,10,FALSE))),'STB Models Tier 4'!P81&lt;2), 'STB Models Tier 4'!P81*$P$2,"")</f>
        <v/>
      </c>
      <c r="Q81" s="16" t="str">
        <f>IF(AND(NOT(ISBLANK('STB Models Tier 4'!Q81)),NOT(ISBLANK(VLOOKUP($F81,'Tier 4 Allowances'!$A$2:$AB$6,11,FALSE))),'STB Models Tier 4'!Q81&lt;2), 'STB Models Tier 4'!Q81*$Q$2,"")</f>
        <v/>
      </c>
      <c r="R81" s="16" t="str">
        <f>IF(AND(NOT(ISBLANK('STB Models Tier 4'!R81)),OR(ISBLANK('STB Models Tier 4'!S81),'STB Models Tier 4'!S81=0),NOT(ISBLANK(VLOOKUP($F81,'Tier 4 Allowances'!$A$2:$AB$6,12,FALSE))),'STB Models Tier 4'!R81&lt;2), 'STB Models Tier 4'!R81*$R$2,"")</f>
        <v/>
      </c>
      <c r="S81" s="16" t="str">
        <f>IF(AND(NOT(ISBLANK('STB Models Tier 4'!S81)),NOT(ISBLANK(VLOOKUP($F81,'Tier 4 Allowances'!$A$2:$AB$6,13,FALSE))),'STB Models Tier 4'!S81&lt;2), 'STB Models Tier 4'!S81*$S$2,"")</f>
        <v/>
      </c>
      <c r="T81" s="16" t="str">
        <f>IF(AND(NOT(ISBLANK('STB Models Tier 4'!T81)),NOT(ISBLANK(VLOOKUP($F81,'Tier 4 Allowances'!$A$2:$AB$6,14,FALSE))),'STB Models Tier 4'!T81&lt;2), 'STB Models Tier 4'!T81*$T$2,"")</f>
        <v/>
      </c>
      <c r="U81" s="16" t="str">
        <f>IF(AND(NOT(ISBLANK('STB Models Tier 4'!U81)),NOT(ISBLANK(VLOOKUP($F81,'Tier 4 Allowances'!$A$2:$AB$6,15,FALSE))),'STB Models Tier 4'!U81&lt;3), 'STB Models Tier 4'!U81*$U$2,"")</f>
        <v/>
      </c>
      <c r="V81" s="16" t="str">
        <f>IF(AND(NOT(ISBLANK('STB Models Tier 4'!V81)),NOT(ISBLANK(VLOOKUP($F81,'Tier 4 Allowances'!$A$2:$AB$6,16,FALSE))),'STB Models Tier 4'!V81&lt;2), 'STB Models Tier 4'!V81*$V$2,"")</f>
        <v/>
      </c>
      <c r="W81" s="16" t="str">
        <f>IF(AND(NOT(ISBLANK('STB Models Tier 4'!W81)),NOT(ISBLANK(VLOOKUP($F81,'Tier 4 Allowances'!$A$2:$AB$6,17,FALSE))),'STB Models Tier 4'!W81&lt;6), 'STB Models Tier 4'!W81*$W$2,"")</f>
        <v/>
      </c>
      <c r="X81" s="16" t="str">
        <f>IF(AND(NOT(ISBLANK('STB Models Tier 4'!X81)),NOT(ISBLANK(VLOOKUP($F81,'Tier 4 Allowances'!$A$2:$AB$6,18,FALSE))),'STB Models Tier 4'!X81&lt;3), 'STB Models Tier 4'!X81*$X$2,"")</f>
        <v/>
      </c>
      <c r="Y81" s="16" t="str">
        <f>IF(AND(NOT(ISBLANK('STB Models Tier 4'!Y81)),NOT(ISBLANK(VLOOKUP($F81,'Tier 4 Allowances'!$A$2:$AB$6,19,FALSE))),'STB Models Tier 4'!Y81&lt;3), 'STB Models Tier 4'!Y81*$Y$2,"")</f>
        <v/>
      </c>
      <c r="Z81" s="16" t="str">
        <f>IF(AND(NOT(ISBLANK('STB Models Tier 4'!Z81)),NOT(ISBLANK(VLOOKUP($F81,'Tier 4 Allowances'!$A$2:$AB$6,20,FALSE))),'STB Models Tier 4'!Z81&lt;11), 'STB Models Tier 4'!Z81*$Z$2,"")</f>
        <v/>
      </c>
      <c r="AA81" s="16" t="str">
        <f>IF(AND(NOT(ISBLANK('STB Models Tier 4'!AA81)),NOT(ISBLANK(VLOOKUP($F81,'Tier 4 Allowances'!$A$2:$AB$6,21,FALSE))),'STB Models Tier 4'!AA81&lt;3), 'STB Models Tier 4'!AA81*$AA$2,"")</f>
        <v/>
      </c>
      <c r="AB81" s="16" t="str">
        <f>IF(AND(NOT(ISBLANK('STB Models Tier 4'!AB81)),NOT(ISBLANK(VLOOKUP($F81,'Tier 4 Allowances'!$A$2:$AB$6,22,FALSE))),'STB Models Tier 4'!AB81&lt;3), 'STB Models Tier 4'!AB81*$AB$2,"")</f>
        <v/>
      </c>
      <c r="AC81" s="16" t="str">
        <f>IF(AND(NOT(ISBLANK('STB Models Tier 4'!AC81)),NOT(ISBLANK(VLOOKUP($F81,'Tier 4 Allowances'!$A$2:$AB$6,23,FALSE))),'STB Models Tier 4'!AC81&lt;11), 'STB Models Tier 4'!AC81*$AC$2,"")</f>
        <v/>
      </c>
      <c r="AD81" s="16" t="str">
        <f>IF(AND(NOT(ISBLANK('STB Models Tier 4'!AD81)),NOT(ISBLANK(VLOOKUP($F81,'Tier 4 Allowances'!$A$2:$AB$6,24,FALSE))),'STB Models Tier 4'!AD81&lt;2), 'STB Models Tier 4'!AD81*$AD$2,"")</f>
        <v/>
      </c>
      <c r="AE81" s="16" t="str">
        <f>IF(AND(NOT(ISBLANK('STB Models Tier 4'!AE81)),NOT(ISBLANK(VLOOKUP($F81,'Tier 4 Allowances'!$A$2:$AB$6,25,FALSE))),'STB Models Tier 4'!AE81&lt;2,OR(ISBLANK('STB Models Tier 4'!AD81),'STB Models Tier 4'!AD81=0),OR(ISBLANK('STB Models Tier 4'!$O81),'STB Models Tier 4'!$O81=0)), 'STB Models Tier 4'!AE81*$AE$2,"")</f>
        <v/>
      </c>
      <c r="AF81" s="16" t="str">
        <f>IF(AND(NOT(ISBLANK('STB Models Tier 4'!AF81)),NOT(ISBLANK(VLOOKUP($F81,'Tier 4 Allowances'!$A$2:$AB$6,26,FALSE))),'STB Models Tier 4'!AF81&lt;2), 'STB Models Tier 4'!AF81*$AF$2,"")</f>
        <v/>
      </c>
      <c r="AG81" s="16" t="str">
        <f>IF(AND(NOT(ISBLANK('STB Models Tier 4'!AG81)),NOT(ISBLANK(VLOOKUP($F81,'Tier 4 Allowances'!$A$2:$AB$6,27,FALSE))),'STB Models Tier 4'!AG81&lt;2), 'STB Models Tier 4'!AG81*$AG$2,"")</f>
        <v/>
      </c>
      <c r="AH81" s="16" t="str">
        <f>IF(AND(NOT(ISBLANK('STB Models Tier 4'!AH81)),NOT(ISBLANK(VLOOKUP($F81,'Tier 4 Allowances'!$A$2:$AB$6,28,FALSE))),'STB Models Tier 4'!AH81&lt;2), 'STB Models Tier 4'!AH81*$AH$2,"")</f>
        <v/>
      </c>
      <c r="AI81" s="37" t="str">
        <f>IF(ISBLANK('STB Models Tier 4'!AI81),"",'STB Models Tier 4'!AI81)</f>
        <v/>
      </c>
      <c r="AJ81" s="37">
        <f>IF(AND('STB Models Tier 4'!AS81="Yes",P81=$P$2,NOT(Q81=$Q$2)),-10,0)</f>
        <v>0</v>
      </c>
      <c r="AK81" s="37">
        <f>IF(AND('STB Models Tier 4'!AS81="Yes",AF81=$AF$2),-5,0)</f>
        <v>0</v>
      </c>
      <c r="AL81" s="17" t="str">
        <f>IF(ISBLANK('STB Models Tier 4'!AJ81),"",'STB Models Tier 4'!AJ81)</f>
        <v/>
      </c>
      <c r="AM81" s="17" t="str">
        <f>IF(ISBLANK('STB Models Tier 4'!AK81),"",'STB Models Tier 4'!AK81)</f>
        <v/>
      </c>
      <c r="AN81" s="17" t="str">
        <f>IF(ISBLANK('STB Models Tier 4'!AL81),"",'STB Models Tier 4'!AL81)</f>
        <v/>
      </c>
      <c r="AO81" s="17" t="str">
        <f>IF(ISBLANK('STB Models Tier 4'!AM81),"",'STB Models Tier 4'!AM81)</f>
        <v/>
      </c>
      <c r="AP81" s="17" t="str">
        <f>IF(ISBLANK('STB Models Tier 4'!AN81),"",'STB Models Tier 4'!AN81)</f>
        <v/>
      </c>
      <c r="AQ81" s="17" t="str">
        <f>IF(ISBLANK('STB Models Tier 4'!F81),"",IF(ISBLANK('STB Models Tier 4'!G81), 14, 7-(4-$G81)/2))</f>
        <v/>
      </c>
      <c r="AR81" s="17" t="str">
        <f>IF(ISBLANK('STB Models Tier 4'!F81),"",IF(ISBLANK('STB Models Tier 4'!H81),10,(10-H81)))</f>
        <v/>
      </c>
      <c r="AS81" s="17" t="str">
        <f>IF(ISBLANK('STB Models Tier 4'!F81),"",IF(ISBLANK('STB Models Tier 4'!G81),0,7+(4-G81)/2))</f>
        <v/>
      </c>
      <c r="AT81" s="17" t="str">
        <f>IF(ISBLANK('STB Models Tier 4'!F81),"",'STB Models Tier 4'!H81)</f>
        <v/>
      </c>
      <c r="AU81" s="17" t="str">
        <f>IF(ISBLANK('STB Models Tier 4'!F81),"",(IF(OR(AND(NOT(ISBLANK('STB Models Tier 4'!G81)),ISBLANK('STB Models Tier 4'!AL81)),AND(NOT(ISBLANK('STB Models Tier 4'!H81)),ISBLANK('STB Models Tier 4'!AM81)),ISBLANK('STB Models Tier 4'!AK81)),"Incomplete",0.365*('STB Models Tier 4'!AJ81*AQ81+'STB Models Tier 4'!AK81*AR81+'STB Models Tier 4'!AL81*AS81+'STB Models Tier 4'!AM81*AT81))))</f>
        <v/>
      </c>
      <c r="AV81" s="16" t="str">
        <f>IF(ISBLANK('STB Models Tier 4'!F81),"",VLOOKUP(F81,'Tier 4 Allowances'!$A$2:$B$6,2,FALSE)+SUM($I81:$AH81)+AJ81+AK81)</f>
        <v/>
      </c>
      <c r="AW81" s="37" t="str">
        <f>IF(ISBLANK('STB Models Tier 4'!F81),"",AV81+'STB Models Tier 4'!AI81)</f>
        <v/>
      </c>
      <c r="AX81" s="37" t="str">
        <f>IF(ISBLANK('STB Models Tier 4'!AN81),"",IF('STB Models Tier 4'!AN81&gt;'Tier 4 Calculations'!AW81,"No","Yes"))</f>
        <v/>
      </c>
      <c r="AY81" s="51" t="str">
        <f>IF(ISBLANK('STB Models Tier 4'!AS81),"",'STB Models Tier 4'!AS81)</f>
        <v/>
      </c>
    </row>
    <row r="82" spans="1:51" ht="16" x14ac:dyDescent="0.2">
      <c r="A82" s="16" t="str">
        <f>IF(ISBLANK('STB Models Tier 4'!A82),"",'STB Models Tier 4'!A82)</f>
        <v/>
      </c>
      <c r="B82" s="16" t="str">
        <f>IF(ISBLANK('STB Models Tier 4'!B82),"",'STB Models Tier 4'!B82)</f>
        <v/>
      </c>
      <c r="C82" s="16" t="str">
        <f>IF(ISBLANK('STB Models Tier 4'!C82),"",'STB Models Tier 4'!C82)</f>
        <v/>
      </c>
      <c r="D82" s="16" t="str">
        <f>IF(ISBLANK('STB Models Tier 4'!D82),"",'STB Models Tier 4'!D82)</f>
        <v/>
      </c>
      <c r="E82" s="16" t="str">
        <f>IF(ISBLANK('STB Models Tier 4'!E82),"",'STB Models Tier 4'!E82)</f>
        <v/>
      </c>
      <c r="F82" s="16" t="str">
        <f>IF(ISBLANK('STB Models Tier 4'!F82),"",'STB Models Tier 4'!F82)</f>
        <v/>
      </c>
      <c r="G82" s="16" t="str">
        <f>IF(ISBLANK('STB Models Tier 4'!G82),"",'STB Models Tier 4'!G82)</f>
        <v/>
      </c>
      <c r="H82" s="16" t="str">
        <f>IF(ISBLANK('STB Models Tier 4'!H82),"",'STB Models Tier 4'!H82)</f>
        <v/>
      </c>
      <c r="I82" s="16" t="str">
        <f>IF(AND(NOT(ISBLANK('STB Models Tier 4'!I82)),NOT(ISBLANK(VLOOKUP($F82,'Tier 4 Allowances'!$A$2:$AB$6,3,FALSE))),'STB Models Tier 4'!I82&lt;2), 'STB Models Tier 4'!I82*$I$2,"")</f>
        <v/>
      </c>
      <c r="J82" s="16" t="str">
        <f>IF(AND(NOT(ISBLANK('STB Models Tier 4'!J82)),NOT(ISBLANK(VLOOKUP($F82,'Tier 4 Allowances'!$A$2:$AB$6,4,FALSE))),'STB Models Tier 4'!J82&lt;3), 'STB Models Tier 4'!J82*$J$2,"")</f>
        <v/>
      </c>
      <c r="K82" s="16" t="str">
        <f>IF(AND(NOT(ISBLANK('STB Models Tier 4'!K82)),NOT(ISBLANK(VLOOKUP($F82,'Tier 4 Allowances'!$A$2:$AB$6,5,FALSE))),'STB Models Tier 4'!K82&lt;2), 'STB Models Tier 4'!K82*$K$2,"")</f>
        <v/>
      </c>
      <c r="L82" s="16" t="str">
        <f>IF(AND(NOT(ISBLANK('STB Models Tier 4'!L82)),NOT(ISBLANK(VLOOKUP($F82,'Tier 4 Allowances'!$A$2:$AB$6,6,FALSE))),'STB Models Tier 4'!L82&lt;3), 'STB Models Tier 4'!L82*$L$2,"")</f>
        <v/>
      </c>
      <c r="M82" s="16" t="str">
        <f>IF(AND(NOT(ISBLANK('STB Models Tier 4'!M82)),OR(ISBLANK('STB Models Tier 4'!N82),'STB Models Tier 4'!N82=0),NOT(ISBLANK(VLOOKUP($F82,'Tier 4 Allowances'!$A$2:$AB$6,7,FALSE))),'STB Models Tier 4'!M82&lt;2), 'STB Models Tier 4'!M82*$M$2,"")</f>
        <v/>
      </c>
      <c r="N82" s="16" t="str">
        <f>IF(AND(NOT(ISBLANK('STB Models Tier 4'!N82)),NOT(ISBLANK(VLOOKUP($F82,'Tier 4 Allowances'!$A$2:$AB$6,8,FALSE))),'STB Models Tier 4'!N82&lt;2), 'STB Models Tier 4'!N82*$N$2,"")</f>
        <v/>
      </c>
      <c r="O82" s="16" t="str">
        <f>IF(AND(NOT(ISBLANK('STB Models Tier 4'!O82)),NOT(ISBLANK(VLOOKUP($F82,'Tier 4 Allowances'!$A$2:$AB$6,9,FALSE))),'STB Models Tier 4'!O82&lt;7), 'STB Models Tier 4'!O82*$O$2,"")</f>
        <v/>
      </c>
      <c r="P82" s="16" t="str">
        <f>IF(AND(NOT(ISBLANK('STB Models Tier 4'!P82)),OR(ISBLANK('STB Models Tier 4'!S82),'STB Models Tier 4'!S82=0),NOT(ISBLANK(VLOOKUP($F82,'Tier 4 Allowances'!$A$2:$AB$6,10,FALSE))),'STB Models Tier 4'!P82&lt;2), 'STB Models Tier 4'!P82*$P$2,"")</f>
        <v/>
      </c>
      <c r="Q82" s="16" t="str">
        <f>IF(AND(NOT(ISBLANK('STB Models Tier 4'!Q82)),NOT(ISBLANK(VLOOKUP($F82,'Tier 4 Allowances'!$A$2:$AB$6,11,FALSE))),'STB Models Tier 4'!Q82&lt;2), 'STB Models Tier 4'!Q82*$Q$2,"")</f>
        <v/>
      </c>
      <c r="R82" s="16" t="str">
        <f>IF(AND(NOT(ISBLANK('STB Models Tier 4'!R82)),OR(ISBLANK('STB Models Tier 4'!S82),'STB Models Tier 4'!S82=0),NOT(ISBLANK(VLOOKUP($F82,'Tier 4 Allowances'!$A$2:$AB$6,12,FALSE))),'STB Models Tier 4'!R82&lt;2), 'STB Models Tier 4'!R82*$R$2,"")</f>
        <v/>
      </c>
      <c r="S82" s="16" t="str">
        <f>IF(AND(NOT(ISBLANK('STB Models Tier 4'!S82)),NOT(ISBLANK(VLOOKUP($F82,'Tier 4 Allowances'!$A$2:$AB$6,13,FALSE))),'STB Models Tier 4'!S82&lt;2), 'STB Models Tier 4'!S82*$S$2,"")</f>
        <v/>
      </c>
      <c r="T82" s="16" t="str">
        <f>IF(AND(NOT(ISBLANK('STB Models Tier 4'!T82)),NOT(ISBLANK(VLOOKUP($F82,'Tier 4 Allowances'!$A$2:$AB$6,14,FALSE))),'STB Models Tier 4'!T82&lt;2), 'STB Models Tier 4'!T82*$T$2,"")</f>
        <v/>
      </c>
      <c r="U82" s="16" t="str">
        <f>IF(AND(NOT(ISBLANK('STB Models Tier 4'!U82)),NOT(ISBLANK(VLOOKUP($F82,'Tier 4 Allowances'!$A$2:$AB$6,15,FALSE))),'STB Models Tier 4'!U82&lt;3), 'STB Models Tier 4'!U82*$U$2,"")</f>
        <v/>
      </c>
      <c r="V82" s="16" t="str">
        <f>IF(AND(NOT(ISBLANK('STB Models Tier 4'!V82)),NOT(ISBLANK(VLOOKUP($F82,'Tier 4 Allowances'!$A$2:$AB$6,16,FALSE))),'STB Models Tier 4'!V82&lt;2), 'STB Models Tier 4'!V82*$V$2,"")</f>
        <v/>
      </c>
      <c r="W82" s="16" t="str">
        <f>IF(AND(NOT(ISBLANK('STB Models Tier 4'!W82)),NOT(ISBLANK(VLOOKUP($F82,'Tier 4 Allowances'!$A$2:$AB$6,17,FALSE))),'STB Models Tier 4'!W82&lt;6), 'STB Models Tier 4'!W82*$W$2,"")</f>
        <v/>
      </c>
      <c r="X82" s="16" t="str">
        <f>IF(AND(NOT(ISBLANK('STB Models Tier 4'!X82)),NOT(ISBLANK(VLOOKUP($F82,'Tier 4 Allowances'!$A$2:$AB$6,18,FALSE))),'STB Models Tier 4'!X82&lt;3), 'STB Models Tier 4'!X82*$X$2,"")</f>
        <v/>
      </c>
      <c r="Y82" s="16" t="str">
        <f>IF(AND(NOT(ISBLANK('STB Models Tier 4'!Y82)),NOT(ISBLANK(VLOOKUP($F82,'Tier 4 Allowances'!$A$2:$AB$6,19,FALSE))),'STB Models Tier 4'!Y82&lt;3), 'STB Models Tier 4'!Y82*$Y$2,"")</f>
        <v/>
      </c>
      <c r="Z82" s="16" t="str">
        <f>IF(AND(NOT(ISBLANK('STB Models Tier 4'!Z82)),NOT(ISBLANK(VLOOKUP($F82,'Tier 4 Allowances'!$A$2:$AB$6,20,FALSE))),'STB Models Tier 4'!Z82&lt;11), 'STB Models Tier 4'!Z82*$Z$2,"")</f>
        <v/>
      </c>
      <c r="AA82" s="16" t="str">
        <f>IF(AND(NOT(ISBLANK('STB Models Tier 4'!AA82)),NOT(ISBLANK(VLOOKUP($F82,'Tier 4 Allowances'!$A$2:$AB$6,21,FALSE))),'STB Models Tier 4'!AA82&lt;3), 'STB Models Tier 4'!AA82*$AA$2,"")</f>
        <v/>
      </c>
      <c r="AB82" s="16" t="str">
        <f>IF(AND(NOT(ISBLANK('STB Models Tier 4'!AB82)),NOT(ISBLANK(VLOOKUP($F82,'Tier 4 Allowances'!$A$2:$AB$6,22,FALSE))),'STB Models Tier 4'!AB82&lt;3), 'STB Models Tier 4'!AB82*$AB$2,"")</f>
        <v/>
      </c>
      <c r="AC82" s="16" t="str">
        <f>IF(AND(NOT(ISBLANK('STB Models Tier 4'!AC82)),NOT(ISBLANK(VLOOKUP($F82,'Tier 4 Allowances'!$A$2:$AB$6,23,FALSE))),'STB Models Tier 4'!AC82&lt;11), 'STB Models Tier 4'!AC82*$AC$2,"")</f>
        <v/>
      </c>
      <c r="AD82" s="16" t="str">
        <f>IF(AND(NOT(ISBLANK('STB Models Tier 4'!AD82)),NOT(ISBLANK(VLOOKUP($F82,'Tier 4 Allowances'!$A$2:$AB$6,24,FALSE))),'STB Models Tier 4'!AD82&lt;2), 'STB Models Tier 4'!AD82*$AD$2,"")</f>
        <v/>
      </c>
      <c r="AE82" s="16" t="str">
        <f>IF(AND(NOT(ISBLANK('STB Models Tier 4'!AE82)),NOT(ISBLANK(VLOOKUP($F82,'Tier 4 Allowances'!$A$2:$AB$6,25,FALSE))),'STB Models Tier 4'!AE82&lt;2,OR(ISBLANK('STB Models Tier 4'!AD82),'STB Models Tier 4'!AD82=0),OR(ISBLANK('STB Models Tier 4'!$O82),'STB Models Tier 4'!$O82=0)), 'STB Models Tier 4'!AE82*$AE$2,"")</f>
        <v/>
      </c>
      <c r="AF82" s="16" t="str">
        <f>IF(AND(NOT(ISBLANK('STB Models Tier 4'!AF82)),NOT(ISBLANK(VLOOKUP($F82,'Tier 4 Allowances'!$A$2:$AB$6,26,FALSE))),'STB Models Tier 4'!AF82&lt;2), 'STB Models Tier 4'!AF82*$AF$2,"")</f>
        <v/>
      </c>
      <c r="AG82" s="16" t="str">
        <f>IF(AND(NOT(ISBLANK('STB Models Tier 4'!AG82)),NOT(ISBLANK(VLOOKUP($F82,'Tier 4 Allowances'!$A$2:$AB$6,27,FALSE))),'STB Models Tier 4'!AG82&lt;2), 'STB Models Tier 4'!AG82*$AG$2,"")</f>
        <v/>
      </c>
      <c r="AH82" s="16" t="str">
        <f>IF(AND(NOT(ISBLANK('STB Models Tier 4'!AH82)),NOT(ISBLANK(VLOOKUP($F82,'Tier 4 Allowances'!$A$2:$AB$6,28,FALSE))),'STB Models Tier 4'!AH82&lt;2), 'STB Models Tier 4'!AH82*$AH$2,"")</f>
        <v/>
      </c>
      <c r="AI82" s="37" t="str">
        <f>IF(ISBLANK('STB Models Tier 4'!AI82),"",'STB Models Tier 4'!AI82)</f>
        <v/>
      </c>
      <c r="AJ82" s="37">
        <f>IF(AND('STB Models Tier 4'!AS82="Yes",P82=$P$2,NOT(Q82=$Q$2)),-10,0)</f>
        <v>0</v>
      </c>
      <c r="AK82" s="37">
        <f>IF(AND('STB Models Tier 4'!AS82="Yes",AF82=$AF$2),-5,0)</f>
        <v>0</v>
      </c>
      <c r="AL82" s="17" t="str">
        <f>IF(ISBLANK('STB Models Tier 4'!AJ82),"",'STB Models Tier 4'!AJ82)</f>
        <v/>
      </c>
      <c r="AM82" s="17" t="str">
        <f>IF(ISBLANK('STB Models Tier 4'!AK82),"",'STB Models Tier 4'!AK82)</f>
        <v/>
      </c>
      <c r="AN82" s="17" t="str">
        <f>IF(ISBLANK('STB Models Tier 4'!AL82),"",'STB Models Tier 4'!AL82)</f>
        <v/>
      </c>
      <c r="AO82" s="17" t="str">
        <f>IF(ISBLANK('STB Models Tier 4'!AM82),"",'STB Models Tier 4'!AM82)</f>
        <v/>
      </c>
      <c r="AP82" s="17" t="str">
        <f>IF(ISBLANK('STB Models Tier 4'!AN82),"",'STB Models Tier 4'!AN82)</f>
        <v/>
      </c>
      <c r="AQ82" s="17" t="str">
        <f>IF(ISBLANK('STB Models Tier 4'!F82),"",IF(ISBLANK('STB Models Tier 4'!G82), 14, 7-(4-$G82)/2))</f>
        <v/>
      </c>
      <c r="AR82" s="17" t="str">
        <f>IF(ISBLANK('STB Models Tier 4'!F82),"",IF(ISBLANK('STB Models Tier 4'!H82),10,(10-H82)))</f>
        <v/>
      </c>
      <c r="AS82" s="17" t="str">
        <f>IF(ISBLANK('STB Models Tier 4'!F82),"",IF(ISBLANK('STB Models Tier 4'!G82),0,7+(4-G82)/2))</f>
        <v/>
      </c>
      <c r="AT82" s="17" t="str">
        <f>IF(ISBLANK('STB Models Tier 4'!F82),"",'STB Models Tier 4'!H82)</f>
        <v/>
      </c>
      <c r="AU82" s="17" t="str">
        <f>IF(ISBLANK('STB Models Tier 4'!F82),"",(IF(OR(AND(NOT(ISBLANK('STB Models Tier 4'!G82)),ISBLANK('STB Models Tier 4'!AL82)),AND(NOT(ISBLANK('STB Models Tier 4'!H82)),ISBLANK('STB Models Tier 4'!AM82)),ISBLANK('STB Models Tier 4'!AK82)),"Incomplete",0.365*('STB Models Tier 4'!AJ82*AQ82+'STB Models Tier 4'!AK82*AR82+'STB Models Tier 4'!AL82*AS82+'STB Models Tier 4'!AM82*AT82))))</f>
        <v/>
      </c>
      <c r="AV82" s="16" t="str">
        <f>IF(ISBLANK('STB Models Tier 4'!F82),"",VLOOKUP(F82,'Tier 4 Allowances'!$A$2:$B$6,2,FALSE)+SUM($I82:$AH82)+AJ82+AK82)</f>
        <v/>
      </c>
      <c r="AW82" s="37" t="str">
        <f>IF(ISBLANK('STB Models Tier 4'!F82),"",AV82+'STB Models Tier 4'!AI82)</f>
        <v/>
      </c>
      <c r="AX82" s="37" t="str">
        <f>IF(ISBLANK('STB Models Tier 4'!AN82),"",IF('STB Models Tier 4'!AN82&gt;'Tier 4 Calculations'!AW82,"No","Yes"))</f>
        <v/>
      </c>
      <c r="AY82" s="51" t="str">
        <f>IF(ISBLANK('STB Models Tier 4'!AS82),"",'STB Models Tier 4'!AS82)</f>
        <v/>
      </c>
    </row>
    <row r="83" spans="1:51" ht="16" x14ac:dyDescent="0.2">
      <c r="A83" s="16" t="str">
        <f>IF(ISBLANK('STB Models Tier 4'!A83),"",'STB Models Tier 4'!A83)</f>
        <v/>
      </c>
      <c r="B83" s="16" t="str">
        <f>IF(ISBLANK('STB Models Tier 4'!B83),"",'STB Models Tier 4'!B83)</f>
        <v/>
      </c>
      <c r="C83" s="16" t="str">
        <f>IF(ISBLANK('STB Models Tier 4'!C83),"",'STB Models Tier 4'!C83)</f>
        <v/>
      </c>
      <c r="D83" s="16" t="str">
        <f>IF(ISBLANK('STB Models Tier 4'!D83),"",'STB Models Tier 4'!D83)</f>
        <v/>
      </c>
      <c r="E83" s="16" t="str">
        <f>IF(ISBLANK('STB Models Tier 4'!E83),"",'STB Models Tier 4'!E83)</f>
        <v/>
      </c>
      <c r="F83" s="16" t="str">
        <f>IF(ISBLANK('STB Models Tier 4'!F83),"",'STB Models Tier 4'!F83)</f>
        <v/>
      </c>
      <c r="G83" s="16" t="str">
        <f>IF(ISBLANK('STB Models Tier 4'!G83),"",'STB Models Tier 4'!G83)</f>
        <v/>
      </c>
      <c r="H83" s="16" t="str">
        <f>IF(ISBLANK('STB Models Tier 4'!H83),"",'STB Models Tier 4'!H83)</f>
        <v/>
      </c>
      <c r="I83" s="16" t="str">
        <f>IF(AND(NOT(ISBLANK('STB Models Tier 4'!I83)),NOT(ISBLANK(VLOOKUP($F83,'Tier 4 Allowances'!$A$2:$AB$6,3,FALSE))),'STB Models Tier 4'!I83&lt;2), 'STB Models Tier 4'!I83*$I$2,"")</f>
        <v/>
      </c>
      <c r="J83" s="16" t="str">
        <f>IF(AND(NOT(ISBLANK('STB Models Tier 4'!J83)),NOT(ISBLANK(VLOOKUP($F83,'Tier 4 Allowances'!$A$2:$AB$6,4,FALSE))),'STB Models Tier 4'!J83&lt;3), 'STB Models Tier 4'!J83*$J$2,"")</f>
        <v/>
      </c>
      <c r="K83" s="16" t="str">
        <f>IF(AND(NOT(ISBLANK('STB Models Tier 4'!K83)),NOT(ISBLANK(VLOOKUP($F83,'Tier 4 Allowances'!$A$2:$AB$6,5,FALSE))),'STB Models Tier 4'!K83&lt;2), 'STB Models Tier 4'!K83*$K$2,"")</f>
        <v/>
      </c>
      <c r="L83" s="16" t="str">
        <f>IF(AND(NOT(ISBLANK('STB Models Tier 4'!L83)),NOT(ISBLANK(VLOOKUP($F83,'Tier 4 Allowances'!$A$2:$AB$6,6,FALSE))),'STB Models Tier 4'!L83&lt;3), 'STB Models Tier 4'!L83*$L$2,"")</f>
        <v/>
      </c>
      <c r="M83" s="16" t="str">
        <f>IF(AND(NOT(ISBLANK('STB Models Tier 4'!M83)),OR(ISBLANK('STB Models Tier 4'!N83),'STB Models Tier 4'!N83=0),NOT(ISBLANK(VLOOKUP($F83,'Tier 4 Allowances'!$A$2:$AB$6,7,FALSE))),'STB Models Tier 4'!M83&lt;2), 'STB Models Tier 4'!M83*$M$2,"")</f>
        <v/>
      </c>
      <c r="N83" s="16" t="str">
        <f>IF(AND(NOT(ISBLANK('STB Models Tier 4'!N83)),NOT(ISBLANK(VLOOKUP($F83,'Tier 4 Allowances'!$A$2:$AB$6,8,FALSE))),'STB Models Tier 4'!N83&lt;2), 'STB Models Tier 4'!N83*$N$2,"")</f>
        <v/>
      </c>
      <c r="O83" s="16" t="str">
        <f>IF(AND(NOT(ISBLANK('STB Models Tier 4'!O83)),NOT(ISBLANK(VLOOKUP($F83,'Tier 4 Allowances'!$A$2:$AB$6,9,FALSE))),'STB Models Tier 4'!O83&lt;7), 'STB Models Tier 4'!O83*$O$2,"")</f>
        <v/>
      </c>
      <c r="P83" s="16" t="str">
        <f>IF(AND(NOT(ISBLANK('STB Models Tier 4'!P83)),OR(ISBLANK('STB Models Tier 4'!S83),'STB Models Tier 4'!S83=0),NOT(ISBLANK(VLOOKUP($F83,'Tier 4 Allowances'!$A$2:$AB$6,10,FALSE))),'STB Models Tier 4'!P83&lt;2), 'STB Models Tier 4'!P83*$P$2,"")</f>
        <v/>
      </c>
      <c r="Q83" s="16" t="str">
        <f>IF(AND(NOT(ISBLANK('STB Models Tier 4'!Q83)),NOT(ISBLANK(VLOOKUP($F83,'Tier 4 Allowances'!$A$2:$AB$6,11,FALSE))),'STB Models Tier 4'!Q83&lt;2), 'STB Models Tier 4'!Q83*$Q$2,"")</f>
        <v/>
      </c>
      <c r="R83" s="16" t="str">
        <f>IF(AND(NOT(ISBLANK('STB Models Tier 4'!R83)),OR(ISBLANK('STB Models Tier 4'!S83),'STB Models Tier 4'!S83=0),NOT(ISBLANK(VLOOKUP($F83,'Tier 4 Allowances'!$A$2:$AB$6,12,FALSE))),'STB Models Tier 4'!R83&lt;2), 'STB Models Tier 4'!R83*$R$2,"")</f>
        <v/>
      </c>
      <c r="S83" s="16" t="str">
        <f>IF(AND(NOT(ISBLANK('STB Models Tier 4'!S83)),NOT(ISBLANK(VLOOKUP($F83,'Tier 4 Allowances'!$A$2:$AB$6,13,FALSE))),'STB Models Tier 4'!S83&lt;2), 'STB Models Tier 4'!S83*$S$2,"")</f>
        <v/>
      </c>
      <c r="T83" s="16" t="str">
        <f>IF(AND(NOT(ISBLANK('STB Models Tier 4'!T83)),NOT(ISBLANK(VLOOKUP($F83,'Tier 4 Allowances'!$A$2:$AB$6,14,FALSE))),'STB Models Tier 4'!T83&lt;2), 'STB Models Tier 4'!T83*$T$2,"")</f>
        <v/>
      </c>
      <c r="U83" s="16" t="str">
        <f>IF(AND(NOT(ISBLANK('STB Models Tier 4'!U83)),NOT(ISBLANK(VLOOKUP($F83,'Tier 4 Allowances'!$A$2:$AB$6,15,FALSE))),'STB Models Tier 4'!U83&lt;3), 'STB Models Tier 4'!U83*$U$2,"")</f>
        <v/>
      </c>
      <c r="V83" s="16" t="str">
        <f>IF(AND(NOT(ISBLANK('STB Models Tier 4'!V83)),NOT(ISBLANK(VLOOKUP($F83,'Tier 4 Allowances'!$A$2:$AB$6,16,FALSE))),'STB Models Tier 4'!V83&lt;2), 'STB Models Tier 4'!V83*$V$2,"")</f>
        <v/>
      </c>
      <c r="W83" s="16" t="str">
        <f>IF(AND(NOT(ISBLANK('STB Models Tier 4'!W83)),NOT(ISBLANK(VLOOKUP($F83,'Tier 4 Allowances'!$A$2:$AB$6,17,FALSE))),'STB Models Tier 4'!W83&lt;6), 'STB Models Tier 4'!W83*$W$2,"")</f>
        <v/>
      </c>
      <c r="X83" s="16" t="str">
        <f>IF(AND(NOT(ISBLANK('STB Models Tier 4'!X83)),NOT(ISBLANK(VLOOKUP($F83,'Tier 4 Allowances'!$A$2:$AB$6,18,FALSE))),'STB Models Tier 4'!X83&lt;3), 'STB Models Tier 4'!X83*$X$2,"")</f>
        <v/>
      </c>
      <c r="Y83" s="16" t="str">
        <f>IF(AND(NOT(ISBLANK('STB Models Tier 4'!Y83)),NOT(ISBLANK(VLOOKUP($F83,'Tier 4 Allowances'!$A$2:$AB$6,19,FALSE))),'STB Models Tier 4'!Y83&lt;3), 'STB Models Tier 4'!Y83*$Y$2,"")</f>
        <v/>
      </c>
      <c r="Z83" s="16" t="str">
        <f>IF(AND(NOT(ISBLANK('STB Models Tier 4'!Z83)),NOT(ISBLANK(VLOOKUP($F83,'Tier 4 Allowances'!$A$2:$AB$6,20,FALSE))),'STB Models Tier 4'!Z83&lt;11), 'STB Models Tier 4'!Z83*$Z$2,"")</f>
        <v/>
      </c>
      <c r="AA83" s="16" t="str">
        <f>IF(AND(NOT(ISBLANK('STB Models Tier 4'!AA83)),NOT(ISBLANK(VLOOKUP($F83,'Tier 4 Allowances'!$A$2:$AB$6,21,FALSE))),'STB Models Tier 4'!AA83&lt;3), 'STB Models Tier 4'!AA83*$AA$2,"")</f>
        <v/>
      </c>
      <c r="AB83" s="16" t="str">
        <f>IF(AND(NOT(ISBLANK('STB Models Tier 4'!AB83)),NOT(ISBLANK(VLOOKUP($F83,'Tier 4 Allowances'!$A$2:$AB$6,22,FALSE))),'STB Models Tier 4'!AB83&lt;3), 'STB Models Tier 4'!AB83*$AB$2,"")</f>
        <v/>
      </c>
      <c r="AC83" s="16" t="str">
        <f>IF(AND(NOT(ISBLANK('STB Models Tier 4'!AC83)),NOT(ISBLANK(VLOOKUP($F83,'Tier 4 Allowances'!$A$2:$AB$6,23,FALSE))),'STB Models Tier 4'!AC83&lt;11), 'STB Models Tier 4'!AC83*$AC$2,"")</f>
        <v/>
      </c>
      <c r="AD83" s="16" t="str">
        <f>IF(AND(NOT(ISBLANK('STB Models Tier 4'!AD83)),NOT(ISBLANK(VLOOKUP($F83,'Tier 4 Allowances'!$A$2:$AB$6,24,FALSE))),'STB Models Tier 4'!AD83&lt;2), 'STB Models Tier 4'!AD83*$AD$2,"")</f>
        <v/>
      </c>
      <c r="AE83" s="16" t="str">
        <f>IF(AND(NOT(ISBLANK('STB Models Tier 4'!AE83)),NOT(ISBLANK(VLOOKUP($F83,'Tier 4 Allowances'!$A$2:$AB$6,25,FALSE))),'STB Models Tier 4'!AE83&lt;2,OR(ISBLANK('STB Models Tier 4'!AD83),'STB Models Tier 4'!AD83=0),OR(ISBLANK('STB Models Tier 4'!$O83),'STB Models Tier 4'!$O83=0)), 'STB Models Tier 4'!AE83*$AE$2,"")</f>
        <v/>
      </c>
      <c r="AF83" s="16" t="str">
        <f>IF(AND(NOT(ISBLANK('STB Models Tier 4'!AF83)),NOT(ISBLANK(VLOOKUP($F83,'Tier 4 Allowances'!$A$2:$AB$6,26,FALSE))),'STB Models Tier 4'!AF83&lt;2), 'STB Models Tier 4'!AF83*$AF$2,"")</f>
        <v/>
      </c>
      <c r="AG83" s="16" t="str">
        <f>IF(AND(NOT(ISBLANK('STB Models Tier 4'!AG83)),NOT(ISBLANK(VLOOKUP($F83,'Tier 4 Allowances'!$A$2:$AB$6,27,FALSE))),'STB Models Tier 4'!AG83&lt;2), 'STB Models Tier 4'!AG83*$AG$2,"")</f>
        <v/>
      </c>
      <c r="AH83" s="16" t="str">
        <f>IF(AND(NOT(ISBLANK('STB Models Tier 4'!AH83)),NOT(ISBLANK(VLOOKUP($F83,'Tier 4 Allowances'!$A$2:$AB$6,28,FALSE))),'STB Models Tier 4'!AH83&lt;2), 'STB Models Tier 4'!AH83*$AH$2,"")</f>
        <v/>
      </c>
      <c r="AI83" s="37" t="str">
        <f>IF(ISBLANK('STB Models Tier 4'!AI83),"",'STB Models Tier 4'!AI83)</f>
        <v/>
      </c>
      <c r="AJ83" s="37">
        <f>IF(AND('STB Models Tier 4'!AS83="Yes",P83=$P$2,NOT(Q83=$Q$2)),-10,0)</f>
        <v>0</v>
      </c>
      <c r="AK83" s="37">
        <f>IF(AND('STB Models Tier 4'!AS83="Yes",AF83=$AF$2),-5,0)</f>
        <v>0</v>
      </c>
      <c r="AL83" s="17" t="str">
        <f>IF(ISBLANK('STB Models Tier 4'!AJ83),"",'STB Models Tier 4'!AJ83)</f>
        <v/>
      </c>
      <c r="AM83" s="17" t="str">
        <f>IF(ISBLANK('STB Models Tier 4'!AK83),"",'STB Models Tier 4'!AK83)</f>
        <v/>
      </c>
      <c r="AN83" s="17" t="str">
        <f>IF(ISBLANK('STB Models Tier 4'!AL83),"",'STB Models Tier 4'!AL83)</f>
        <v/>
      </c>
      <c r="AO83" s="17" t="str">
        <f>IF(ISBLANK('STB Models Tier 4'!AM83),"",'STB Models Tier 4'!AM83)</f>
        <v/>
      </c>
      <c r="AP83" s="17" t="str">
        <f>IF(ISBLANK('STB Models Tier 4'!AN83),"",'STB Models Tier 4'!AN83)</f>
        <v/>
      </c>
      <c r="AQ83" s="17" t="str">
        <f>IF(ISBLANK('STB Models Tier 4'!F83),"",IF(ISBLANK('STB Models Tier 4'!G83), 14, 7-(4-$G83)/2))</f>
        <v/>
      </c>
      <c r="AR83" s="17" t="str">
        <f>IF(ISBLANK('STB Models Tier 4'!F83),"",IF(ISBLANK('STB Models Tier 4'!H83),10,(10-H83)))</f>
        <v/>
      </c>
      <c r="AS83" s="17" t="str">
        <f>IF(ISBLANK('STB Models Tier 4'!F83),"",IF(ISBLANK('STB Models Tier 4'!G83),0,7+(4-G83)/2))</f>
        <v/>
      </c>
      <c r="AT83" s="17" t="str">
        <f>IF(ISBLANK('STB Models Tier 4'!F83),"",'STB Models Tier 4'!H83)</f>
        <v/>
      </c>
      <c r="AU83" s="17" t="str">
        <f>IF(ISBLANK('STB Models Tier 4'!F83),"",(IF(OR(AND(NOT(ISBLANK('STB Models Tier 4'!G83)),ISBLANK('STB Models Tier 4'!AL83)),AND(NOT(ISBLANK('STB Models Tier 4'!H83)),ISBLANK('STB Models Tier 4'!AM83)),ISBLANK('STB Models Tier 4'!AK83)),"Incomplete",0.365*('STB Models Tier 4'!AJ83*AQ83+'STB Models Tier 4'!AK83*AR83+'STB Models Tier 4'!AL83*AS83+'STB Models Tier 4'!AM83*AT83))))</f>
        <v/>
      </c>
      <c r="AV83" s="16" t="str">
        <f>IF(ISBLANK('STB Models Tier 4'!F83),"",VLOOKUP(F83,'Tier 4 Allowances'!$A$2:$B$6,2,FALSE)+SUM($I83:$AH83)+AJ83+AK83)</f>
        <v/>
      </c>
      <c r="AW83" s="37" t="str">
        <f>IF(ISBLANK('STB Models Tier 4'!F83),"",AV83+'STB Models Tier 4'!AI83)</f>
        <v/>
      </c>
      <c r="AX83" s="37" t="str">
        <f>IF(ISBLANK('STB Models Tier 4'!AN83),"",IF('STB Models Tier 4'!AN83&gt;'Tier 4 Calculations'!AW83,"No","Yes"))</f>
        <v/>
      </c>
      <c r="AY83" s="51" t="str">
        <f>IF(ISBLANK('STB Models Tier 4'!AS83),"",'STB Models Tier 4'!AS83)</f>
        <v/>
      </c>
    </row>
    <row r="84" spans="1:51" ht="16" x14ac:dyDescent="0.2">
      <c r="A84" s="16" t="str">
        <f>IF(ISBLANK('STB Models Tier 4'!A84),"",'STB Models Tier 4'!A84)</f>
        <v/>
      </c>
      <c r="B84" s="16" t="str">
        <f>IF(ISBLANK('STB Models Tier 4'!B84),"",'STB Models Tier 4'!B84)</f>
        <v/>
      </c>
      <c r="C84" s="16" t="str">
        <f>IF(ISBLANK('STB Models Tier 4'!C84),"",'STB Models Tier 4'!C84)</f>
        <v/>
      </c>
      <c r="D84" s="16" t="str">
        <f>IF(ISBLANK('STB Models Tier 4'!D84),"",'STB Models Tier 4'!D84)</f>
        <v/>
      </c>
      <c r="E84" s="16" t="str">
        <f>IF(ISBLANK('STB Models Tier 4'!E84),"",'STB Models Tier 4'!E84)</f>
        <v/>
      </c>
      <c r="F84" s="16" t="str">
        <f>IF(ISBLANK('STB Models Tier 4'!F84),"",'STB Models Tier 4'!F84)</f>
        <v/>
      </c>
      <c r="G84" s="16" t="str">
        <f>IF(ISBLANK('STB Models Tier 4'!G84),"",'STB Models Tier 4'!G84)</f>
        <v/>
      </c>
      <c r="H84" s="16" t="str">
        <f>IF(ISBLANK('STB Models Tier 4'!H84),"",'STB Models Tier 4'!H84)</f>
        <v/>
      </c>
      <c r="I84" s="16" t="str">
        <f>IF(AND(NOT(ISBLANK('STB Models Tier 4'!I84)),NOT(ISBLANK(VLOOKUP($F84,'Tier 4 Allowances'!$A$2:$AB$6,3,FALSE))),'STB Models Tier 4'!I84&lt;2), 'STB Models Tier 4'!I84*$I$2,"")</f>
        <v/>
      </c>
      <c r="J84" s="16" t="str">
        <f>IF(AND(NOT(ISBLANK('STB Models Tier 4'!J84)),NOT(ISBLANK(VLOOKUP($F84,'Tier 4 Allowances'!$A$2:$AB$6,4,FALSE))),'STB Models Tier 4'!J84&lt;3), 'STB Models Tier 4'!J84*$J$2,"")</f>
        <v/>
      </c>
      <c r="K84" s="16" t="str">
        <f>IF(AND(NOT(ISBLANK('STB Models Tier 4'!K84)),NOT(ISBLANK(VLOOKUP($F84,'Tier 4 Allowances'!$A$2:$AB$6,5,FALSE))),'STB Models Tier 4'!K84&lt;2), 'STB Models Tier 4'!K84*$K$2,"")</f>
        <v/>
      </c>
      <c r="L84" s="16" t="str">
        <f>IF(AND(NOT(ISBLANK('STB Models Tier 4'!L84)),NOT(ISBLANK(VLOOKUP($F84,'Tier 4 Allowances'!$A$2:$AB$6,6,FALSE))),'STB Models Tier 4'!L84&lt;3), 'STB Models Tier 4'!L84*$L$2,"")</f>
        <v/>
      </c>
      <c r="M84" s="16" t="str">
        <f>IF(AND(NOT(ISBLANK('STB Models Tier 4'!M84)),OR(ISBLANK('STB Models Tier 4'!N84),'STB Models Tier 4'!N84=0),NOT(ISBLANK(VLOOKUP($F84,'Tier 4 Allowances'!$A$2:$AB$6,7,FALSE))),'STB Models Tier 4'!M84&lt;2), 'STB Models Tier 4'!M84*$M$2,"")</f>
        <v/>
      </c>
      <c r="N84" s="16" t="str">
        <f>IF(AND(NOT(ISBLANK('STB Models Tier 4'!N84)),NOT(ISBLANK(VLOOKUP($F84,'Tier 4 Allowances'!$A$2:$AB$6,8,FALSE))),'STB Models Tier 4'!N84&lt;2), 'STB Models Tier 4'!N84*$N$2,"")</f>
        <v/>
      </c>
      <c r="O84" s="16" t="str">
        <f>IF(AND(NOT(ISBLANK('STB Models Tier 4'!O84)),NOT(ISBLANK(VLOOKUP($F84,'Tier 4 Allowances'!$A$2:$AB$6,9,FALSE))),'STB Models Tier 4'!O84&lt;7), 'STB Models Tier 4'!O84*$O$2,"")</f>
        <v/>
      </c>
      <c r="P84" s="16" t="str">
        <f>IF(AND(NOT(ISBLANK('STB Models Tier 4'!P84)),OR(ISBLANK('STB Models Tier 4'!S84),'STB Models Tier 4'!S84=0),NOT(ISBLANK(VLOOKUP($F84,'Tier 4 Allowances'!$A$2:$AB$6,10,FALSE))),'STB Models Tier 4'!P84&lt;2), 'STB Models Tier 4'!P84*$P$2,"")</f>
        <v/>
      </c>
      <c r="Q84" s="16" t="str">
        <f>IF(AND(NOT(ISBLANK('STB Models Tier 4'!Q84)),NOT(ISBLANK(VLOOKUP($F84,'Tier 4 Allowances'!$A$2:$AB$6,11,FALSE))),'STB Models Tier 4'!Q84&lt;2), 'STB Models Tier 4'!Q84*$Q$2,"")</f>
        <v/>
      </c>
      <c r="R84" s="16" t="str">
        <f>IF(AND(NOT(ISBLANK('STB Models Tier 4'!R84)),OR(ISBLANK('STB Models Tier 4'!S84),'STB Models Tier 4'!S84=0),NOT(ISBLANK(VLOOKUP($F84,'Tier 4 Allowances'!$A$2:$AB$6,12,FALSE))),'STB Models Tier 4'!R84&lt;2), 'STB Models Tier 4'!R84*$R$2,"")</f>
        <v/>
      </c>
      <c r="S84" s="16" t="str">
        <f>IF(AND(NOT(ISBLANK('STB Models Tier 4'!S84)),NOT(ISBLANK(VLOOKUP($F84,'Tier 4 Allowances'!$A$2:$AB$6,13,FALSE))),'STB Models Tier 4'!S84&lt;2), 'STB Models Tier 4'!S84*$S$2,"")</f>
        <v/>
      </c>
      <c r="T84" s="16" t="str">
        <f>IF(AND(NOT(ISBLANK('STB Models Tier 4'!T84)),NOT(ISBLANK(VLOOKUP($F84,'Tier 4 Allowances'!$A$2:$AB$6,14,FALSE))),'STB Models Tier 4'!T84&lt;2), 'STB Models Tier 4'!T84*$T$2,"")</f>
        <v/>
      </c>
      <c r="U84" s="16" t="str">
        <f>IF(AND(NOT(ISBLANK('STB Models Tier 4'!U84)),NOT(ISBLANK(VLOOKUP($F84,'Tier 4 Allowances'!$A$2:$AB$6,15,FALSE))),'STB Models Tier 4'!U84&lt;3), 'STB Models Tier 4'!U84*$U$2,"")</f>
        <v/>
      </c>
      <c r="V84" s="16" t="str">
        <f>IF(AND(NOT(ISBLANK('STB Models Tier 4'!V84)),NOT(ISBLANK(VLOOKUP($F84,'Tier 4 Allowances'!$A$2:$AB$6,16,FALSE))),'STB Models Tier 4'!V84&lt;2), 'STB Models Tier 4'!V84*$V$2,"")</f>
        <v/>
      </c>
      <c r="W84" s="16" t="str">
        <f>IF(AND(NOT(ISBLANK('STB Models Tier 4'!W84)),NOT(ISBLANK(VLOOKUP($F84,'Tier 4 Allowances'!$A$2:$AB$6,17,FALSE))),'STB Models Tier 4'!W84&lt;6), 'STB Models Tier 4'!W84*$W$2,"")</f>
        <v/>
      </c>
      <c r="X84" s="16" t="str">
        <f>IF(AND(NOT(ISBLANK('STB Models Tier 4'!X84)),NOT(ISBLANK(VLOOKUP($F84,'Tier 4 Allowances'!$A$2:$AB$6,18,FALSE))),'STB Models Tier 4'!X84&lt;3), 'STB Models Tier 4'!X84*$X$2,"")</f>
        <v/>
      </c>
      <c r="Y84" s="16" t="str">
        <f>IF(AND(NOT(ISBLANK('STB Models Tier 4'!Y84)),NOT(ISBLANK(VLOOKUP($F84,'Tier 4 Allowances'!$A$2:$AB$6,19,FALSE))),'STB Models Tier 4'!Y84&lt;3), 'STB Models Tier 4'!Y84*$Y$2,"")</f>
        <v/>
      </c>
      <c r="Z84" s="16" t="str">
        <f>IF(AND(NOT(ISBLANK('STB Models Tier 4'!Z84)),NOT(ISBLANK(VLOOKUP($F84,'Tier 4 Allowances'!$A$2:$AB$6,20,FALSE))),'STB Models Tier 4'!Z84&lt;11), 'STB Models Tier 4'!Z84*$Z$2,"")</f>
        <v/>
      </c>
      <c r="AA84" s="16" t="str">
        <f>IF(AND(NOT(ISBLANK('STB Models Tier 4'!AA84)),NOT(ISBLANK(VLOOKUP($F84,'Tier 4 Allowances'!$A$2:$AB$6,21,FALSE))),'STB Models Tier 4'!AA84&lt;3), 'STB Models Tier 4'!AA84*$AA$2,"")</f>
        <v/>
      </c>
      <c r="AB84" s="16" t="str">
        <f>IF(AND(NOT(ISBLANK('STB Models Tier 4'!AB84)),NOT(ISBLANK(VLOOKUP($F84,'Tier 4 Allowances'!$A$2:$AB$6,22,FALSE))),'STB Models Tier 4'!AB84&lt;3), 'STB Models Tier 4'!AB84*$AB$2,"")</f>
        <v/>
      </c>
      <c r="AC84" s="16" t="str">
        <f>IF(AND(NOT(ISBLANK('STB Models Tier 4'!AC84)),NOT(ISBLANK(VLOOKUP($F84,'Tier 4 Allowances'!$A$2:$AB$6,23,FALSE))),'STB Models Tier 4'!AC84&lt;11), 'STB Models Tier 4'!AC84*$AC$2,"")</f>
        <v/>
      </c>
      <c r="AD84" s="16" t="str">
        <f>IF(AND(NOT(ISBLANK('STB Models Tier 4'!AD84)),NOT(ISBLANK(VLOOKUP($F84,'Tier 4 Allowances'!$A$2:$AB$6,24,FALSE))),'STB Models Tier 4'!AD84&lt;2), 'STB Models Tier 4'!AD84*$AD$2,"")</f>
        <v/>
      </c>
      <c r="AE84" s="16" t="str">
        <f>IF(AND(NOT(ISBLANK('STB Models Tier 4'!AE84)),NOT(ISBLANK(VLOOKUP($F84,'Tier 4 Allowances'!$A$2:$AB$6,25,FALSE))),'STB Models Tier 4'!AE84&lt;2,OR(ISBLANK('STB Models Tier 4'!AD84),'STB Models Tier 4'!AD84=0),OR(ISBLANK('STB Models Tier 4'!$O84),'STB Models Tier 4'!$O84=0)), 'STB Models Tier 4'!AE84*$AE$2,"")</f>
        <v/>
      </c>
      <c r="AF84" s="16" t="str">
        <f>IF(AND(NOT(ISBLANK('STB Models Tier 4'!AF84)),NOT(ISBLANK(VLOOKUP($F84,'Tier 4 Allowances'!$A$2:$AB$6,26,FALSE))),'STB Models Tier 4'!AF84&lt;2), 'STB Models Tier 4'!AF84*$AF$2,"")</f>
        <v/>
      </c>
      <c r="AG84" s="16" t="str">
        <f>IF(AND(NOT(ISBLANK('STB Models Tier 4'!AG84)),NOT(ISBLANK(VLOOKUP($F84,'Tier 4 Allowances'!$A$2:$AB$6,27,FALSE))),'STB Models Tier 4'!AG84&lt;2), 'STB Models Tier 4'!AG84*$AG$2,"")</f>
        <v/>
      </c>
      <c r="AH84" s="16" t="str">
        <f>IF(AND(NOT(ISBLANK('STB Models Tier 4'!AH84)),NOT(ISBLANK(VLOOKUP($F84,'Tier 4 Allowances'!$A$2:$AB$6,28,FALSE))),'STB Models Tier 4'!AH84&lt;2), 'STB Models Tier 4'!AH84*$AH$2,"")</f>
        <v/>
      </c>
      <c r="AI84" s="37" t="str">
        <f>IF(ISBLANK('STB Models Tier 4'!AI84),"",'STB Models Tier 4'!AI84)</f>
        <v/>
      </c>
      <c r="AJ84" s="37">
        <f>IF(AND('STB Models Tier 4'!AS84="Yes",P84=$P$2,NOT(Q84=$Q$2)),-10,0)</f>
        <v>0</v>
      </c>
      <c r="AK84" s="37">
        <f>IF(AND('STB Models Tier 4'!AS84="Yes",AF84=$AF$2),-5,0)</f>
        <v>0</v>
      </c>
      <c r="AL84" s="17" t="str">
        <f>IF(ISBLANK('STB Models Tier 4'!AJ84),"",'STB Models Tier 4'!AJ84)</f>
        <v/>
      </c>
      <c r="AM84" s="17" t="str">
        <f>IF(ISBLANK('STB Models Tier 4'!AK84),"",'STB Models Tier 4'!AK84)</f>
        <v/>
      </c>
      <c r="AN84" s="17" t="str">
        <f>IF(ISBLANK('STB Models Tier 4'!AL84),"",'STB Models Tier 4'!AL84)</f>
        <v/>
      </c>
      <c r="AO84" s="17" t="str">
        <f>IF(ISBLANK('STB Models Tier 4'!AM84),"",'STB Models Tier 4'!AM84)</f>
        <v/>
      </c>
      <c r="AP84" s="17" t="str">
        <f>IF(ISBLANK('STB Models Tier 4'!AN84),"",'STB Models Tier 4'!AN84)</f>
        <v/>
      </c>
      <c r="AQ84" s="17" t="str">
        <f>IF(ISBLANK('STB Models Tier 4'!F84),"",IF(ISBLANK('STB Models Tier 4'!G84), 14, 7-(4-$G84)/2))</f>
        <v/>
      </c>
      <c r="AR84" s="17" t="str">
        <f>IF(ISBLANK('STB Models Tier 4'!F84),"",IF(ISBLANK('STB Models Tier 4'!H84),10,(10-H84)))</f>
        <v/>
      </c>
      <c r="AS84" s="17" t="str">
        <f>IF(ISBLANK('STB Models Tier 4'!F84),"",IF(ISBLANK('STB Models Tier 4'!G84),0,7+(4-G84)/2))</f>
        <v/>
      </c>
      <c r="AT84" s="17" t="str">
        <f>IF(ISBLANK('STB Models Tier 4'!F84),"",'STB Models Tier 4'!H84)</f>
        <v/>
      </c>
      <c r="AU84" s="17" t="str">
        <f>IF(ISBLANK('STB Models Tier 4'!F84),"",(IF(OR(AND(NOT(ISBLANK('STB Models Tier 4'!G84)),ISBLANK('STB Models Tier 4'!AL84)),AND(NOT(ISBLANK('STB Models Tier 4'!H84)),ISBLANK('STB Models Tier 4'!AM84)),ISBLANK('STB Models Tier 4'!AK84)),"Incomplete",0.365*('STB Models Tier 4'!AJ84*AQ84+'STB Models Tier 4'!AK84*AR84+'STB Models Tier 4'!AL84*AS84+'STB Models Tier 4'!AM84*AT84))))</f>
        <v/>
      </c>
      <c r="AV84" s="16" t="str">
        <f>IF(ISBLANK('STB Models Tier 4'!F84),"",VLOOKUP(F84,'Tier 4 Allowances'!$A$2:$B$6,2,FALSE)+SUM($I84:$AH84)+AJ84+AK84)</f>
        <v/>
      </c>
      <c r="AW84" s="37" t="str">
        <f>IF(ISBLANK('STB Models Tier 4'!F84),"",AV84+'STB Models Tier 4'!AI84)</f>
        <v/>
      </c>
      <c r="AX84" s="37" t="str">
        <f>IF(ISBLANK('STB Models Tier 4'!AN84),"",IF('STB Models Tier 4'!AN84&gt;'Tier 4 Calculations'!AW84,"No","Yes"))</f>
        <v/>
      </c>
      <c r="AY84" s="51" t="str">
        <f>IF(ISBLANK('STB Models Tier 4'!AS84),"",'STB Models Tier 4'!AS84)</f>
        <v/>
      </c>
    </row>
    <row r="85" spans="1:51" ht="16" x14ac:dyDescent="0.2">
      <c r="A85" s="16" t="str">
        <f>IF(ISBLANK('STB Models Tier 4'!A85),"",'STB Models Tier 4'!A85)</f>
        <v/>
      </c>
      <c r="B85" s="16" t="str">
        <f>IF(ISBLANK('STB Models Tier 4'!B85),"",'STB Models Tier 4'!B85)</f>
        <v/>
      </c>
      <c r="C85" s="16" t="str">
        <f>IF(ISBLANK('STB Models Tier 4'!C85),"",'STB Models Tier 4'!C85)</f>
        <v/>
      </c>
      <c r="D85" s="16" t="str">
        <f>IF(ISBLANK('STB Models Tier 4'!D85),"",'STB Models Tier 4'!D85)</f>
        <v/>
      </c>
      <c r="E85" s="16" t="str">
        <f>IF(ISBLANK('STB Models Tier 4'!E85),"",'STB Models Tier 4'!E85)</f>
        <v/>
      </c>
      <c r="F85" s="16" t="str">
        <f>IF(ISBLANK('STB Models Tier 4'!F85),"",'STB Models Tier 4'!F85)</f>
        <v/>
      </c>
      <c r="G85" s="16" t="str">
        <f>IF(ISBLANK('STB Models Tier 4'!G85),"",'STB Models Tier 4'!G85)</f>
        <v/>
      </c>
      <c r="H85" s="16" t="str">
        <f>IF(ISBLANK('STB Models Tier 4'!H85),"",'STB Models Tier 4'!H85)</f>
        <v/>
      </c>
      <c r="I85" s="16" t="str">
        <f>IF(AND(NOT(ISBLANK('STB Models Tier 4'!I85)),NOT(ISBLANK(VLOOKUP($F85,'Tier 4 Allowances'!$A$2:$AB$6,3,FALSE))),'STB Models Tier 4'!I85&lt;2), 'STB Models Tier 4'!I85*$I$2,"")</f>
        <v/>
      </c>
      <c r="J85" s="16" t="str">
        <f>IF(AND(NOT(ISBLANK('STB Models Tier 4'!J85)),NOT(ISBLANK(VLOOKUP($F85,'Tier 4 Allowances'!$A$2:$AB$6,4,FALSE))),'STB Models Tier 4'!J85&lt;3), 'STB Models Tier 4'!J85*$J$2,"")</f>
        <v/>
      </c>
      <c r="K85" s="16" t="str">
        <f>IF(AND(NOT(ISBLANK('STB Models Tier 4'!K85)),NOT(ISBLANK(VLOOKUP($F85,'Tier 4 Allowances'!$A$2:$AB$6,5,FALSE))),'STB Models Tier 4'!K85&lt;2), 'STB Models Tier 4'!K85*$K$2,"")</f>
        <v/>
      </c>
      <c r="L85" s="16" t="str">
        <f>IF(AND(NOT(ISBLANK('STB Models Tier 4'!L85)),NOT(ISBLANK(VLOOKUP($F85,'Tier 4 Allowances'!$A$2:$AB$6,6,FALSE))),'STB Models Tier 4'!L85&lt;3), 'STB Models Tier 4'!L85*$L$2,"")</f>
        <v/>
      </c>
      <c r="M85" s="16" t="str">
        <f>IF(AND(NOT(ISBLANK('STB Models Tier 4'!M85)),OR(ISBLANK('STB Models Tier 4'!N85),'STB Models Tier 4'!N85=0),NOT(ISBLANK(VLOOKUP($F85,'Tier 4 Allowances'!$A$2:$AB$6,7,FALSE))),'STB Models Tier 4'!M85&lt;2), 'STB Models Tier 4'!M85*$M$2,"")</f>
        <v/>
      </c>
      <c r="N85" s="16" t="str">
        <f>IF(AND(NOT(ISBLANK('STB Models Tier 4'!N85)),NOT(ISBLANK(VLOOKUP($F85,'Tier 4 Allowances'!$A$2:$AB$6,8,FALSE))),'STB Models Tier 4'!N85&lt;2), 'STB Models Tier 4'!N85*$N$2,"")</f>
        <v/>
      </c>
      <c r="O85" s="16" t="str">
        <f>IF(AND(NOT(ISBLANK('STB Models Tier 4'!O85)),NOT(ISBLANK(VLOOKUP($F85,'Tier 4 Allowances'!$A$2:$AB$6,9,FALSE))),'STB Models Tier 4'!O85&lt;7), 'STB Models Tier 4'!O85*$O$2,"")</f>
        <v/>
      </c>
      <c r="P85" s="16" t="str">
        <f>IF(AND(NOT(ISBLANK('STB Models Tier 4'!P85)),OR(ISBLANK('STB Models Tier 4'!S85),'STB Models Tier 4'!S85=0),NOT(ISBLANK(VLOOKUP($F85,'Tier 4 Allowances'!$A$2:$AB$6,10,FALSE))),'STB Models Tier 4'!P85&lt;2), 'STB Models Tier 4'!P85*$P$2,"")</f>
        <v/>
      </c>
      <c r="Q85" s="16" t="str">
        <f>IF(AND(NOT(ISBLANK('STB Models Tier 4'!Q85)),NOT(ISBLANK(VLOOKUP($F85,'Tier 4 Allowances'!$A$2:$AB$6,11,FALSE))),'STB Models Tier 4'!Q85&lt;2), 'STB Models Tier 4'!Q85*$Q$2,"")</f>
        <v/>
      </c>
      <c r="R85" s="16" t="str">
        <f>IF(AND(NOT(ISBLANK('STB Models Tier 4'!R85)),OR(ISBLANK('STB Models Tier 4'!S85),'STB Models Tier 4'!S85=0),NOT(ISBLANK(VLOOKUP($F85,'Tier 4 Allowances'!$A$2:$AB$6,12,FALSE))),'STB Models Tier 4'!R85&lt;2), 'STB Models Tier 4'!R85*$R$2,"")</f>
        <v/>
      </c>
      <c r="S85" s="16" t="str">
        <f>IF(AND(NOT(ISBLANK('STB Models Tier 4'!S85)),NOT(ISBLANK(VLOOKUP($F85,'Tier 4 Allowances'!$A$2:$AB$6,13,FALSE))),'STB Models Tier 4'!S85&lt;2), 'STB Models Tier 4'!S85*$S$2,"")</f>
        <v/>
      </c>
      <c r="T85" s="16" t="str">
        <f>IF(AND(NOT(ISBLANK('STB Models Tier 4'!T85)),NOT(ISBLANK(VLOOKUP($F85,'Tier 4 Allowances'!$A$2:$AB$6,14,FALSE))),'STB Models Tier 4'!T85&lt;2), 'STB Models Tier 4'!T85*$T$2,"")</f>
        <v/>
      </c>
      <c r="U85" s="16" t="str">
        <f>IF(AND(NOT(ISBLANK('STB Models Tier 4'!U85)),NOT(ISBLANK(VLOOKUP($F85,'Tier 4 Allowances'!$A$2:$AB$6,15,FALSE))),'STB Models Tier 4'!U85&lt;3), 'STB Models Tier 4'!U85*$U$2,"")</f>
        <v/>
      </c>
      <c r="V85" s="16" t="str">
        <f>IF(AND(NOT(ISBLANK('STB Models Tier 4'!V85)),NOT(ISBLANK(VLOOKUP($F85,'Tier 4 Allowances'!$A$2:$AB$6,16,FALSE))),'STB Models Tier 4'!V85&lt;2), 'STB Models Tier 4'!V85*$V$2,"")</f>
        <v/>
      </c>
      <c r="W85" s="16" t="str">
        <f>IF(AND(NOT(ISBLANK('STB Models Tier 4'!W85)),NOT(ISBLANK(VLOOKUP($F85,'Tier 4 Allowances'!$A$2:$AB$6,17,FALSE))),'STB Models Tier 4'!W85&lt;6), 'STB Models Tier 4'!W85*$W$2,"")</f>
        <v/>
      </c>
      <c r="X85" s="16" t="str">
        <f>IF(AND(NOT(ISBLANK('STB Models Tier 4'!X85)),NOT(ISBLANK(VLOOKUP($F85,'Tier 4 Allowances'!$A$2:$AB$6,18,FALSE))),'STB Models Tier 4'!X85&lt;3), 'STB Models Tier 4'!X85*$X$2,"")</f>
        <v/>
      </c>
      <c r="Y85" s="16" t="str">
        <f>IF(AND(NOT(ISBLANK('STB Models Tier 4'!Y85)),NOT(ISBLANK(VLOOKUP($F85,'Tier 4 Allowances'!$A$2:$AB$6,19,FALSE))),'STB Models Tier 4'!Y85&lt;3), 'STB Models Tier 4'!Y85*$Y$2,"")</f>
        <v/>
      </c>
      <c r="Z85" s="16" t="str">
        <f>IF(AND(NOT(ISBLANK('STB Models Tier 4'!Z85)),NOT(ISBLANK(VLOOKUP($F85,'Tier 4 Allowances'!$A$2:$AB$6,20,FALSE))),'STB Models Tier 4'!Z85&lt;11), 'STB Models Tier 4'!Z85*$Z$2,"")</f>
        <v/>
      </c>
      <c r="AA85" s="16" t="str">
        <f>IF(AND(NOT(ISBLANK('STB Models Tier 4'!AA85)),NOT(ISBLANK(VLOOKUP($F85,'Tier 4 Allowances'!$A$2:$AB$6,21,FALSE))),'STB Models Tier 4'!AA85&lt;3), 'STB Models Tier 4'!AA85*$AA$2,"")</f>
        <v/>
      </c>
      <c r="AB85" s="16" t="str">
        <f>IF(AND(NOT(ISBLANK('STB Models Tier 4'!AB85)),NOT(ISBLANK(VLOOKUP($F85,'Tier 4 Allowances'!$A$2:$AB$6,22,FALSE))),'STB Models Tier 4'!AB85&lt;3), 'STB Models Tier 4'!AB85*$AB$2,"")</f>
        <v/>
      </c>
      <c r="AC85" s="16" t="str">
        <f>IF(AND(NOT(ISBLANK('STB Models Tier 4'!AC85)),NOT(ISBLANK(VLOOKUP($F85,'Tier 4 Allowances'!$A$2:$AB$6,23,FALSE))),'STB Models Tier 4'!AC85&lt;11), 'STB Models Tier 4'!AC85*$AC$2,"")</f>
        <v/>
      </c>
      <c r="AD85" s="16" t="str">
        <f>IF(AND(NOT(ISBLANK('STB Models Tier 4'!AD85)),NOT(ISBLANK(VLOOKUP($F85,'Tier 4 Allowances'!$A$2:$AB$6,24,FALSE))),'STB Models Tier 4'!AD85&lt;2), 'STB Models Tier 4'!AD85*$AD$2,"")</f>
        <v/>
      </c>
      <c r="AE85" s="16" t="str">
        <f>IF(AND(NOT(ISBLANK('STB Models Tier 4'!AE85)),NOT(ISBLANK(VLOOKUP($F85,'Tier 4 Allowances'!$A$2:$AB$6,25,FALSE))),'STB Models Tier 4'!AE85&lt;2,OR(ISBLANK('STB Models Tier 4'!AD85),'STB Models Tier 4'!AD85=0),OR(ISBLANK('STB Models Tier 4'!$O85),'STB Models Tier 4'!$O85=0)), 'STB Models Tier 4'!AE85*$AE$2,"")</f>
        <v/>
      </c>
      <c r="AF85" s="16" t="str">
        <f>IF(AND(NOT(ISBLANK('STB Models Tier 4'!AF85)),NOT(ISBLANK(VLOOKUP($F85,'Tier 4 Allowances'!$A$2:$AB$6,26,FALSE))),'STB Models Tier 4'!AF85&lt;2), 'STB Models Tier 4'!AF85*$AF$2,"")</f>
        <v/>
      </c>
      <c r="AG85" s="16" t="str">
        <f>IF(AND(NOT(ISBLANK('STB Models Tier 4'!AG85)),NOT(ISBLANK(VLOOKUP($F85,'Tier 4 Allowances'!$A$2:$AB$6,27,FALSE))),'STB Models Tier 4'!AG85&lt;2), 'STB Models Tier 4'!AG85*$AG$2,"")</f>
        <v/>
      </c>
      <c r="AH85" s="16" t="str">
        <f>IF(AND(NOT(ISBLANK('STB Models Tier 4'!AH85)),NOT(ISBLANK(VLOOKUP($F85,'Tier 4 Allowances'!$A$2:$AB$6,28,FALSE))),'STB Models Tier 4'!AH85&lt;2), 'STB Models Tier 4'!AH85*$AH$2,"")</f>
        <v/>
      </c>
      <c r="AI85" s="37" t="str">
        <f>IF(ISBLANK('STB Models Tier 4'!AI85),"",'STB Models Tier 4'!AI85)</f>
        <v/>
      </c>
      <c r="AJ85" s="37">
        <f>IF(AND('STB Models Tier 4'!AS85="Yes",P85=$P$2,NOT(Q85=$Q$2)),-10,0)</f>
        <v>0</v>
      </c>
      <c r="AK85" s="37">
        <f>IF(AND('STB Models Tier 4'!AS85="Yes",AF85=$AF$2),-5,0)</f>
        <v>0</v>
      </c>
      <c r="AL85" s="17" t="str">
        <f>IF(ISBLANK('STB Models Tier 4'!AJ85),"",'STB Models Tier 4'!AJ85)</f>
        <v/>
      </c>
      <c r="AM85" s="17" t="str">
        <f>IF(ISBLANK('STB Models Tier 4'!AK85),"",'STB Models Tier 4'!AK85)</f>
        <v/>
      </c>
      <c r="AN85" s="17" t="str">
        <f>IF(ISBLANK('STB Models Tier 4'!AL85),"",'STB Models Tier 4'!AL85)</f>
        <v/>
      </c>
      <c r="AO85" s="17" t="str">
        <f>IF(ISBLANK('STB Models Tier 4'!AM85),"",'STB Models Tier 4'!AM85)</f>
        <v/>
      </c>
      <c r="AP85" s="17" t="str">
        <f>IF(ISBLANK('STB Models Tier 4'!AN85),"",'STB Models Tier 4'!AN85)</f>
        <v/>
      </c>
      <c r="AQ85" s="17" t="str">
        <f>IF(ISBLANK('STB Models Tier 4'!F85),"",IF(ISBLANK('STB Models Tier 4'!G85), 14, 7-(4-$G85)/2))</f>
        <v/>
      </c>
      <c r="AR85" s="17" t="str">
        <f>IF(ISBLANK('STB Models Tier 4'!F85),"",IF(ISBLANK('STB Models Tier 4'!H85),10,(10-H85)))</f>
        <v/>
      </c>
      <c r="AS85" s="17" t="str">
        <f>IF(ISBLANK('STB Models Tier 4'!F85),"",IF(ISBLANK('STB Models Tier 4'!G85),0,7+(4-G85)/2))</f>
        <v/>
      </c>
      <c r="AT85" s="17" t="str">
        <f>IF(ISBLANK('STB Models Tier 4'!F85),"",'STB Models Tier 4'!H85)</f>
        <v/>
      </c>
      <c r="AU85" s="17" t="str">
        <f>IF(ISBLANK('STB Models Tier 4'!F85),"",(IF(OR(AND(NOT(ISBLANK('STB Models Tier 4'!G85)),ISBLANK('STB Models Tier 4'!AL85)),AND(NOT(ISBLANK('STB Models Tier 4'!H85)),ISBLANK('STB Models Tier 4'!AM85)),ISBLANK('STB Models Tier 4'!AK85)),"Incomplete",0.365*('STB Models Tier 4'!AJ85*AQ85+'STB Models Tier 4'!AK85*AR85+'STB Models Tier 4'!AL85*AS85+'STB Models Tier 4'!AM85*AT85))))</f>
        <v/>
      </c>
      <c r="AV85" s="16" t="str">
        <f>IF(ISBLANK('STB Models Tier 4'!F85),"",VLOOKUP(F85,'Tier 4 Allowances'!$A$2:$B$6,2,FALSE)+SUM($I85:$AH85)+AJ85+AK85)</f>
        <v/>
      </c>
      <c r="AW85" s="37" t="str">
        <f>IF(ISBLANK('STB Models Tier 4'!F85),"",AV85+'STB Models Tier 4'!AI85)</f>
        <v/>
      </c>
      <c r="AX85" s="37" t="str">
        <f>IF(ISBLANK('STB Models Tier 4'!AN85),"",IF('STB Models Tier 4'!AN85&gt;'Tier 4 Calculations'!AW85,"No","Yes"))</f>
        <v/>
      </c>
      <c r="AY85" s="51" t="str">
        <f>IF(ISBLANK('STB Models Tier 4'!AS85),"",'STB Models Tier 4'!AS85)</f>
        <v/>
      </c>
    </row>
    <row r="86" spans="1:51" ht="16" x14ac:dyDescent="0.2">
      <c r="A86" s="16" t="str">
        <f>IF(ISBLANK('STB Models Tier 4'!A86),"",'STB Models Tier 4'!A86)</f>
        <v/>
      </c>
      <c r="B86" s="16" t="str">
        <f>IF(ISBLANK('STB Models Tier 4'!B86),"",'STB Models Tier 4'!B86)</f>
        <v/>
      </c>
      <c r="C86" s="16" t="str">
        <f>IF(ISBLANK('STB Models Tier 4'!C86),"",'STB Models Tier 4'!C86)</f>
        <v/>
      </c>
      <c r="D86" s="16" t="str">
        <f>IF(ISBLANK('STB Models Tier 4'!D86),"",'STB Models Tier 4'!D86)</f>
        <v/>
      </c>
      <c r="E86" s="16" t="str">
        <f>IF(ISBLANK('STB Models Tier 4'!E86),"",'STB Models Tier 4'!E86)</f>
        <v/>
      </c>
      <c r="F86" s="16" t="str">
        <f>IF(ISBLANK('STB Models Tier 4'!F86),"",'STB Models Tier 4'!F86)</f>
        <v/>
      </c>
      <c r="G86" s="16" t="str">
        <f>IF(ISBLANK('STB Models Tier 4'!G86),"",'STB Models Tier 4'!G86)</f>
        <v/>
      </c>
      <c r="H86" s="16" t="str">
        <f>IF(ISBLANK('STB Models Tier 4'!H86),"",'STB Models Tier 4'!H86)</f>
        <v/>
      </c>
      <c r="I86" s="16" t="str">
        <f>IF(AND(NOT(ISBLANK('STB Models Tier 4'!I86)),NOT(ISBLANK(VLOOKUP($F86,'Tier 4 Allowances'!$A$2:$AB$6,3,FALSE))),'STB Models Tier 4'!I86&lt;2), 'STB Models Tier 4'!I86*$I$2,"")</f>
        <v/>
      </c>
      <c r="J86" s="16" t="str">
        <f>IF(AND(NOT(ISBLANK('STB Models Tier 4'!J86)),NOT(ISBLANK(VLOOKUP($F86,'Tier 4 Allowances'!$A$2:$AB$6,4,FALSE))),'STB Models Tier 4'!J86&lt;3), 'STB Models Tier 4'!J86*$J$2,"")</f>
        <v/>
      </c>
      <c r="K86" s="16" t="str">
        <f>IF(AND(NOT(ISBLANK('STB Models Tier 4'!K86)),NOT(ISBLANK(VLOOKUP($F86,'Tier 4 Allowances'!$A$2:$AB$6,5,FALSE))),'STB Models Tier 4'!K86&lt;2), 'STB Models Tier 4'!K86*$K$2,"")</f>
        <v/>
      </c>
      <c r="L86" s="16" t="str">
        <f>IF(AND(NOT(ISBLANK('STB Models Tier 4'!L86)),NOT(ISBLANK(VLOOKUP($F86,'Tier 4 Allowances'!$A$2:$AB$6,6,FALSE))),'STB Models Tier 4'!L86&lt;3), 'STB Models Tier 4'!L86*$L$2,"")</f>
        <v/>
      </c>
      <c r="M86" s="16" t="str">
        <f>IF(AND(NOT(ISBLANK('STB Models Tier 4'!M86)),OR(ISBLANK('STB Models Tier 4'!N86),'STB Models Tier 4'!N86=0),NOT(ISBLANK(VLOOKUP($F86,'Tier 4 Allowances'!$A$2:$AB$6,7,FALSE))),'STB Models Tier 4'!M86&lt;2), 'STB Models Tier 4'!M86*$M$2,"")</f>
        <v/>
      </c>
      <c r="N86" s="16" t="str">
        <f>IF(AND(NOT(ISBLANK('STB Models Tier 4'!N86)),NOT(ISBLANK(VLOOKUP($F86,'Tier 4 Allowances'!$A$2:$AB$6,8,FALSE))),'STB Models Tier 4'!N86&lt;2), 'STB Models Tier 4'!N86*$N$2,"")</f>
        <v/>
      </c>
      <c r="O86" s="16" t="str">
        <f>IF(AND(NOT(ISBLANK('STB Models Tier 4'!O86)),NOT(ISBLANK(VLOOKUP($F86,'Tier 4 Allowances'!$A$2:$AB$6,9,FALSE))),'STB Models Tier 4'!O86&lt;7), 'STB Models Tier 4'!O86*$O$2,"")</f>
        <v/>
      </c>
      <c r="P86" s="16" t="str">
        <f>IF(AND(NOT(ISBLANK('STB Models Tier 4'!P86)),OR(ISBLANK('STB Models Tier 4'!S86),'STB Models Tier 4'!S86=0),NOT(ISBLANK(VLOOKUP($F86,'Tier 4 Allowances'!$A$2:$AB$6,10,FALSE))),'STB Models Tier 4'!P86&lt;2), 'STB Models Tier 4'!P86*$P$2,"")</f>
        <v/>
      </c>
      <c r="Q86" s="16" t="str">
        <f>IF(AND(NOT(ISBLANK('STB Models Tier 4'!Q86)),NOT(ISBLANK(VLOOKUP($F86,'Tier 4 Allowances'!$A$2:$AB$6,11,FALSE))),'STB Models Tier 4'!Q86&lt;2), 'STB Models Tier 4'!Q86*$Q$2,"")</f>
        <v/>
      </c>
      <c r="R86" s="16" t="str">
        <f>IF(AND(NOT(ISBLANK('STB Models Tier 4'!R86)),OR(ISBLANK('STB Models Tier 4'!S86),'STB Models Tier 4'!S86=0),NOT(ISBLANK(VLOOKUP($F86,'Tier 4 Allowances'!$A$2:$AB$6,12,FALSE))),'STB Models Tier 4'!R86&lt;2), 'STB Models Tier 4'!R86*$R$2,"")</f>
        <v/>
      </c>
      <c r="S86" s="16" t="str">
        <f>IF(AND(NOT(ISBLANK('STB Models Tier 4'!S86)),NOT(ISBLANK(VLOOKUP($F86,'Tier 4 Allowances'!$A$2:$AB$6,13,FALSE))),'STB Models Tier 4'!S86&lt;2), 'STB Models Tier 4'!S86*$S$2,"")</f>
        <v/>
      </c>
      <c r="T86" s="16" t="str">
        <f>IF(AND(NOT(ISBLANK('STB Models Tier 4'!T86)),NOT(ISBLANK(VLOOKUP($F86,'Tier 4 Allowances'!$A$2:$AB$6,14,FALSE))),'STB Models Tier 4'!T86&lt;2), 'STB Models Tier 4'!T86*$T$2,"")</f>
        <v/>
      </c>
      <c r="U86" s="16" t="str">
        <f>IF(AND(NOT(ISBLANK('STB Models Tier 4'!U86)),NOT(ISBLANK(VLOOKUP($F86,'Tier 4 Allowances'!$A$2:$AB$6,15,FALSE))),'STB Models Tier 4'!U86&lt;3), 'STB Models Tier 4'!U86*$U$2,"")</f>
        <v/>
      </c>
      <c r="V86" s="16" t="str">
        <f>IF(AND(NOT(ISBLANK('STB Models Tier 4'!V86)),NOT(ISBLANK(VLOOKUP($F86,'Tier 4 Allowances'!$A$2:$AB$6,16,FALSE))),'STB Models Tier 4'!V86&lt;2), 'STB Models Tier 4'!V86*$V$2,"")</f>
        <v/>
      </c>
      <c r="W86" s="16" t="str">
        <f>IF(AND(NOT(ISBLANK('STB Models Tier 4'!W86)),NOT(ISBLANK(VLOOKUP($F86,'Tier 4 Allowances'!$A$2:$AB$6,17,FALSE))),'STB Models Tier 4'!W86&lt;6), 'STB Models Tier 4'!W86*$W$2,"")</f>
        <v/>
      </c>
      <c r="X86" s="16" t="str">
        <f>IF(AND(NOT(ISBLANK('STB Models Tier 4'!X86)),NOT(ISBLANK(VLOOKUP($F86,'Tier 4 Allowances'!$A$2:$AB$6,18,FALSE))),'STB Models Tier 4'!X86&lt;3), 'STB Models Tier 4'!X86*$X$2,"")</f>
        <v/>
      </c>
      <c r="Y86" s="16" t="str">
        <f>IF(AND(NOT(ISBLANK('STB Models Tier 4'!Y86)),NOT(ISBLANK(VLOOKUP($F86,'Tier 4 Allowances'!$A$2:$AB$6,19,FALSE))),'STB Models Tier 4'!Y86&lt;3), 'STB Models Tier 4'!Y86*$Y$2,"")</f>
        <v/>
      </c>
      <c r="Z86" s="16" t="str">
        <f>IF(AND(NOT(ISBLANK('STB Models Tier 4'!Z86)),NOT(ISBLANK(VLOOKUP($F86,'Tier 4 Allowances'!$A$2:$AB$6,20,FALSE))),'STB Models Tier 4'!Z86&lt;11), 'STB Models Tier 4'!Z86*$Z$2,"")</f>
        <v/>
      </c>
      <c r="AA86" s="16" t="str">
        <f>IF(AND(NOT(ISBLANK('STB Models Tier 4'!AA86)),NOT(ISBLANK(VLOOKUP($F86,'Tier 4 Allowances'!$A$2:$AB$6,21,FALSE))),'STB Models Tier 4'!AA86&lt;3), 'STB Models Tier 4'!AA86*$AA$2,"")</f>
        <v/>
      </c>
      <c r="AB86" s="16" t="str">
        <f>IF(AND(NOT(ISBLANK('STB Models Tier 4'!AB86)),NOT(ISBLANK(VLOOKUP($F86,'Tier 4 Allowances'!$A$2:$AB$6,22,FALSE))),'STB Models Tier 4'!AB86&lt;3), 'STB Models Tier 4'!AB86*$AB$2,"")</f>
        <v/>
      </c>
      <c r="AC86" s="16" t="str">
        <f>IF(AND(NOT(ISBLANK('STB Models Tier 4'!AC86)),NOT(ISBLANK(VLOOKUP($F86,'Tier 4 Allowances'!$A$2:$AB$6,23,FALSE))),'STB Models Tier 4'!AC86&lt;11), 'STB Models Tier 4'!AC86*$AC$2,"")</f>
        <v/>
      </c>
      <c r="AD86" s="16" t="str">
        <f>IF(AND(NOT(ISBLANK('STB Models Tier 4'!AD86)),NOT(ISBLANK(VLOOKUP($F86,'Tier 4 Allowances'!$A$2:$AB$6,24,FALSE))),'STB Models Tier 4'!AD86&lt;2), 'STB Models Tier 4'!AD86*$AD$2,"")</f>
        <v/>
      </c>
      <c r="AE86" s="16" t="str">
        <f>IF(AND(NOT(ISBLANK('STB Models Tier 4'!AE86)),NOT(ISBLANK(VLOOKUP($F86,'Tier 4 Allowances'!$A$2:$AB$6,25,FALSE))),'STB Models Tier 4'!AE86&lt;2,OR(ISBLANK('STB Models Tier 4'!AD86),'STB Models Tier 4'!AD86=0),OR(ISBLANK('STB Models Tier 4'!$O86),'STB Models Tier 4'!$O86=0)), 'STB Models Tier 4'!AE86*$AE$2,"")</f>
        <v/>
      </c>
      <c r="AF86" s="16" t="str">
        <f>IF(AND(NOT(ISBLANK('STB Models Tier 4'!AF86)),NOT(ISBLANK(VLOOKUP($F86,'Tier 4 Allowances'!$A$2:$AB$6,26,FALSE))),'STB Models Tier 4'!AF86&lt;2), 'STB Models Tier 4'!AF86*$AF$2,"")</f>
        <v/>
      </c>
      <c r="AG86" s="16" t="str">
        <f>IF(AND(NOT(ISBLANK('STB Models Tier 4'!AG86)),NOT(ISBLANK(VLOOKUP($F86,'Tier 4 Allowances'!$A$2:$AB$6,27,FALSE))),'STB Models Tier 4'!AG86&lt;2), 'STB Models Tier 4'!AG86*$AG$2,"")</f>
        <v/>
      </c>
      <c r="AH86" s="16" t="str">
        <f>IF(AND(NOT(ISBLANK('STB Models Tier 4'!AH86)),NOT(ISBLANK(VLOOKUP($F86,'Tier 4 Allowances'!$A$2:$AB$6,28,FALSE))),'STB Models Tier 4'!AH86&lt;2), 'STB Models Tier 4'!AH86*$AH$2,"")</f>
        <v/>
      </c>
      <c r="AI86" s="37" t="str">
        <f>IF(ISBLANK('STB Models Tier 4'!AI86),"",'STB Models Tier 4'!AI86)</f>
        <v/>
      </c>
      <c r="AJ86" s="37">
        <f>IF(AND('STB Models Tier 4'!AS86="Yes",P86=$P$2,NOT(Q86=$Q$2)),-10,0)</f>
        <v>0</v>
      </c>
      <c r="AK86" s="37">
        <f>IF(AND('STB Models Tier 4'!AS86="Yes",AF86=$AF$2),-5,0)</f>
        <v>0</v>
      </c>
      <c r="AL86" s="17" t="str">
        <f>IF(ISBLANK('STB Models Tier 4'!AJ86),"",'STB Models Tier 4'!AJ86)</f>
        <v/>
      </c>
      <c r="AM86" s="17" t="str">
        <f>IF(ISBLANK('STB Models Tier 4'!AK86),"",'STB Models Tier 4'!AK86)</f>
        <v/>
      </c>
      <c r="AN86" s="17" t="str">
        <f>IF(ISBLANK('STB Models Tier 4'!AL86),"",'STB Models Tier 4'!AL86)</f>
        <v/>
      </c>
      <c r="AO86" s="17" t="str">
        <f>IF(ISBLANK('STB Models Tier 4'!AM86),"",'STB Models Tier 4'!AM86)</f>
        <v/>
      </c>
      <c r="AP86" s="17" t="str">
        <f>IF(ISBLANK('STB Models Tier 4'!AN86),"",'STB Models Tier 4'!AN86)</f>
        <v/>
      </c>
      <c r="AQ86" s="17" t="str">
        <f>IF(ISBLANK('STB Models Tier 4'!F86),"",IF(ISBLANK('STB Models Tier 4'!G86), 14, 7-(4-$G86)/2))</f>
        <v/>
      </c>
      <c r="AR86" s="17" t="str">
        <f>IF(ISBLANK('STB Models Tier 4'!F86),"",IF(ISBLANK('STB Models Tier 4'!H86),10,(10-H86)))</f>
        <v/>
      </c>
      <c r="AS86" s="17" t="str">
        <f>IF(ISBLANK('STB Models Tier 4'!F86),"",IF(ISBLANK('STB Models Tier 4'!G86),0,7+(4-G86)/2))</f>
        <v/>
      </c>
      <c r="AT86" s="17" t="str">
        <f>IF(ISBLANK('STB Models Tier 4'!F86),"",'STB Models Tier 4'!H86)</f>
        <v/>
      </c>
      <c r="AU86" s="17" t="str">
        <f>IF(ISBLANK('STB Models Tier 4'!F86),"",(IF(OR(AND(NOT(ISBLANK('STB Models Tier 4'!G86)),ISBLANK('STB Models Tier 4'!AL86)),AND(NOT(ISBLANK('STB Models Tier 4'!H86)),ISBLANK('STB Models Tier 4'!AM86)),ISBLANK('STB Models Tier 4'!AK86)),"Incomplete",0.365*('STB Models Tier 4'!AJ86*AQ86+'STB Models Tier 4'!AK86*AR86+'STB Models Tier 4'!AL86*AS86+'STB Models Tier 4'!AM86*AT86))))</f>
        <v/>
      </c>
      <c r="AV86" s="16" t="str">
        <f>IF(ISBLANK('STB Models Tier 4'!F86),"",VLOOKUP(F86,'Tier 4 Allowances'!$A$2:$B$6,2,FALSE)+SUM($I86:$AH86)+AJ86+AK86)</f>
        <v/>
      </c>
      <c r="AW86" s="37" t="str">
        <f>IF(ISBLANK('STB Models Tier 4'!F86),"",AV86+'STB Models Tier 4'!AI86)</f>
        <v/>
      </c>
      <c r="AX86" s="37" t="str">
        <f>IF(ISBLANK('STB Models Tier 4'!AN86),"",IF('STB Models Tier 4'!AN86&gt;'Tier 4 Calculations'!AW86,"No","Yes"))</f>
        <v/>
      </c>
      <c r="AY86" s="51" t="str">
        <f>IF(ISBLANK('STB Models Tier 4'!AS86),"",'STB Models Tier 4'!AS86)</f>
        <v/>
      </c>
    </row>
    <row r="87" spans="1:51" ht="16" x14ac:dyDescent="0.2">
      <c r="A87" s="16" t="str">
        <f>IF(ISBLANK('STB Models Tier 4'!A87),"",'STB Models Tier 4'!A87)</f>
        <v/>
      </c>
      <c r="B87" s="16" t="str">
        <f>IF(ISBLANK('STB Models Tier 4'!B87),"",'STB Models Tier 4'!B87)</f>
        <v/>
      </c>
      <c r="C87" s="16" t="str">
        <f>IF(ISBLANK('STB Models Tier 4'!C87),"",'STB Models Tier 4'!C87)</f>
        <v/>
      </c>
      <c r="D87" s="16" t="str">
        <f>IF(ISBLANK('STB Models Tier 4'!D87),"",'STB Models Tier 4'!D87)</f>
        <v/>
      </c>
      <c r="E87" s="16" t="str">
        <f>IF(ISBLANK('STB Models Tier 4'!E87),"",'STB Models Tier 4'!E87)</f>
        <v/>
      </c>
      <c r="F87" s="16" t="str">
        <f>IF(ISBLANK('STB Models Tier 4'!F87),"",'STB Models Tier 4'!F87)</f>
        <v/>
      </c>
      <c r="G87" s="16" t="str">
        <f>IF(ISBLANK('STB Models Tier 4'!G87),"",'STB Models Tier 4'!G87)</f>
        <v/>
      </c>
      <c r="H87" s="16" t="str">
        <f>IF(ISBLANK('STB Models Tier 4'!H87),"",'STB Models Tier 4'!H87)</f>
        <v/>
      </c>
      <c r="I87" s="16" t="str">
        <f>IF(AND(NOT(ISBLANK('STB Models Tier 4'!I87)),NOT(ISBLANK(VLOOKUP($F87,'Tier 4 Allowances'!$A$2:$AB$6,3,FALSE))),'STB Models Tier 4'!I87&lt;2), 'STB Models Tier 4'!I87*$I$2,"")</f>
        <v/>
      </c>
      <c r="J87" s="16" t="str">
        <f>IF(AND(NOT(ISBLANK('STB Models Tier 4'!J87)),NOT(ISBLANK(VLOOKUP($F87,'Tier 4 Allowances'!$A$2:$AB$6,4,FALSE))),'STB Models Tier 4'!J87&lt;3), 'STB Models Tier 4'!J87*$J$2,"")</f>
        <v/>
      </c>
      <c r="K87" s="16" t="str">
        <f>IF(AND(NOT(ISBLANK('STB Models Tier 4'!K87)),NOT(ISBLANK(VLOOKUP($F87,'Tier 4 Allowances'!$A$2:$AB$6,5,FALSE))),'STB Models Tier 4'!K87&lt;2), 'STB Models Tier 4'!K87*$K$2,"")</f>
        <v/>
      </c>
      <c r="L87" s="16" t="str">
        <f>IF(AND(NOT(ISBLANK('STB Models Tier 4'!L87)),NOT(ISBLANK(VLOOKUP($F87,'Tier 4 Allowances'!$A$2:$AB$6,6,FALSE))),'STB Models Tier 4'!L87&lt;3), 'STB Models Tier 4'!L87*$L$2,"")</f>
        <v/>
      </c>
      <c r="M87" s="16" t="str">
        <f>IF(AND(NOT(ISBLANK('STB Models Tier 4'!M87)),OR(ISBLANK('STB Models Tier 4'!N87),'STB Models Tier 4'!N87=0),NOT(ISBLANK(VLOOKUP($F87,'Tier 4 Allowances'!$A$2:$AB$6,7,FALSE))),'STB Models Tier 4'!M87&lt;2), 'STB Models Tier 4'!M87*$M$2,"")</f>
        <v/>
      </c>
      <c r="N87" s="16" t="str">
        <f>IF(AND(NOT(ISBLANK('STB Models Tier 4'!N87)),NOT(ISBLANK(VLOOKUP($F87,'Tier 4 Allowances'!$A$2:$AB$6,8,FALSE))),'STB Models Tier 4'!N87&lt;2), 'STB Models Tier 4'!N87*$N$2,"")</f>
        <v/>
      </c>
      <c r="O87" s="16" t="str">
        <f>IF(AND(NOT(ISBLANK('STB Models Tier 4'!O87)),NOT(ISBLANK(VLOOKUP($F87,'Tier 4 Allowances'!$A$2:$AB$6,9,FALSE))),'STB Models Tier 4'!O87&lt;7), 'STB Models Tier 4'!O87*$O$2,"")</f>
        <v/>
      </c>
      <c r="P87" s="16" t="str">
        <f>IF(AND(NOT(ISBLANK('STB Models Tier 4'!P87)),OR(ISBLANK('STB Models Tier 4'!S87),'STB Models Tier 4'!S87=0),NOT(ISBLANK(VLOOKUP($F87,'Tier 4 Allowances'!$A$2:$AB$6,10,FALSE))),'STB Models Tier 4'!P87&lt;2), 'STB Models Tier 4'!P87*$P$2,"")</f>
        <v/>
      </c>
      <c r="Q87" s="16" t="str">
        <f>IF(AND(NOT(ISBLANK('STB Models Tier 4'!Q87)),NOT(ISBLANK(VLOOKUP($F87,'Tier 4 Allowances'!$A$2:$AB$6,11,FALSE))),'STB Models Tier 4'!Q87&lt;2), 'STB Models Tier 4'!Q87*$Q$2,"")</f>
        <v/>
      </c>
      <c r="R87" s="16" t="str">
        <f>IF(AND(NOT(ISBLANK('STB Models Tier 4'!R87)),OR(ISBLANK('STB Models Tier 4'!S87),'STB Models Tier 4'!S87=0),NOT(ISBLANK(VLOOKUP($F87,'Tier 4 Allowances'!$A$2:$AB$6,12,FALSE))),'STB Models Tier 4'!R87&lt;2), 'STB Models Tier 4'!R87*$R$2,"")</f>
        <v/>
      </c>
      <c r="S87" s="16" t="str">
        <f>IF(AND(NOT(ISBLANK('STB Models Tier 4'!S87)),NOT(ISBLANK(VLOOKUP($F87,'Tier 4 Allowances'!$A$2:$AB$6,13,FALSE))),'STB Models Tier 4'!S87&lt;2), 'STB Models Tier 4'!S87*$S$2,"")</f>
        <v/>
      </c>
      <c r="T87" s="16" t="str">
        <f>IF(AND(NOT(ISBLANK('STB Models Tier 4'!T87)),NOT(ISBLANK(VLOOKUP($F87,'Tier 4 Allowances'!$A$2:$AB$6,14,FALSE))),'STB Models Tier 4'!T87&lt;2), 'STB Models Tier 4'!T87*$T$2,"")</f>
        <v/>
      </c>
      <c r="U87" s="16" t="str">
        <f>IF(AND(NOT(ISBLANK('STB Models Tier 4'!U87)),NOT(ISBLANK(VLOOKUP($F87,'Tier 4 Allowances'!$A$2:$AB$6,15,FALSE))),'STB Models Tier 4'!U87&lt;3), 'STB Models Tier 4'!U87*$U$2,"")</f>
        <v/>
      </c>
      <c r="V87" s="16" t="str">
        <f>IF(AND(NOT(ISBLANK('STB Models Tier 4'!V87)),NOT(ISBLANK(VLOOKUP($F87,'Tier 4 Allowances'!$A$2:$AB$6,16,FALSE))),'STB Models Tier 4'!V87&lt;2), 'STB Models Tier 4'!V87*$V$2,"")</f>
        <v/>
      </c>
      <c r="W87" s="16" t="str">
        <f>IF(AND(NOT(ISBLANK('STB Models Tier 4'!W87)),NOT(ISBLANK(VLOOKUP($F87,'Tier 4 Allowances'!$A$2:$AB$6,17,FALSE))),'STB Models Tier 4'!W87&lt;6), 'STB Models Tier 4'!W87*$W$2,"")</f>
        <v/>
      </c>
      <c r="X87" s="16" t="str">
        <f>IF(AND(NOT(ISBLANK('STB Models Tier 4'!X87)),NOT(ISBLANK(VLOOKUP($F87,'Tier 4 Allowances'!$A$2:$AB$6,18,FALSE))),'STB Models Tier 4'!X87&lt;3), 'STB Models Tier 4'!X87*$X$2,"")</f>
        <v/>
      </c>
      <c r="Y87" s="16" t="str">
        <f>IF(AND(NOT(ISBLANK('STB Models Tier 4'!Y87)),NOT(ISBLANK(VLOOKUP($F87,'Tier 4 Allowances'!$A$2:$AB$6,19,FALSE))),'STB Models Tier 4'!Y87&lt;3), 'STB Models Tier 4'!Y87*$Y$2,"")</f>
        <v/>
      </c>
      <c r="Z87" s="16" t="str">
        <f>IF(AND(NOT(ISBLANK('STB Models Tier 4'!Z87)),NOT(ISBLANK(VLOOKUP($F87,'Tier 4 Allowances'!$A$2:$AB$6,20,FALSE))),'STB Models Tier 4'!Z87&lt;11), 'STB Models Tier 4'!Z87*$Z$2,"")</f>
        <v/>
      </c>
      <c r="AA87" s="16" t="str">
        <f>IF(AND(NOT(ISBLANK('STB Models Tier 4'!AA87)),NOT(ISBLANK(VLOOKUP($F87,'Tier 4 Allowances'!$A$2:$AB$6,21,FALSE))),'STB Models Tier 4'!AA87&lt;3), 'STB Models Tier 4'!AA87*$AA$2,"")</f>
        <v/>
      </c>
      <c r="AB87" s="16" t="str">
        <f>IF(AND(NOT(ISBLANK('STB Models Tier 4'!AB87)),NOT(ISBLANK(VLOOKUP($F87,'Tier 4 Allowances'!$A$2:$AB$6,22,FALSE))),'STB Models Tier 4'!AB87&lt;3), 'STB Models Tier 4'!AB87*$AB$2,"")</f>
        <v/>
      </c>
      <c r="AC87" s="16" t="str">
        <f>IF(AND(NOT(ISBLANK('STB Models Tier 4'!AC87)),NOT(ISBLANK(VLOOKUP($F87,'Tier 4 Allowances'!$A$2:$AB$6,23,FALSE))),'STB Models Tier 4'!AC87&lt;11), 'STB Models Tier 4'!AC87*$AC$2,"")</f>
        <v/>
      </c>
      <c r="AD87" s="16" t="str">
        <f>IF(AND(NOT(ISBLANK('STB Models Tier 4'!AD87)),NOT(ISBLANK(VLOOKUP($F87,'Tier 4 Allowances'!$A$2:$AB$6,24,FALSE))),'STB Models Tier 4'!AD87&lt;2), 'STB Models Tier 4'!AD87*$AD$2,"")</f>
        <v/>
      </c>
      <c r="AE87" s="16" t="str">
        <f>IF(AND(NOT(ISBLANK('STB Models Tier 4'!AE87)),NOT(ISBLANK(VLOOKUP($F87,'Tier 4 Allowances'!$A$2:$AB$6,25,FALSE))),'STB Models Tier 4'!AE87&lt;2,OR(ISBLANK('STB Models Tier 4'!AD87),'STB Models Tier 4'!AD87=0),OR(ISBLANK('STB Models Tier 4'!$O87),'STB Models Tier 4'!$O87=0)), 'STB Models Tier 4'!AE87*$AE$2,"")</f>
        <v/>
      </c>
      <c r="AF87" s="16" t="str">
        <f>IF(AND(NOT(ISBLANK('STB Models Tier 4'!AF87)),NOT(ISBLANK(VLOOKUP($F87,'Tier 4 Allowances'!$A$2:$AB$6,26,FALSE))),'STB Models Tier 4'!AF87&lt;2), 'STB Models Tier 4'!AF87*$AF$2,"")</f>
        <v/>
      </c>
      <c r="AG87" s="16" t="str">
        <f>IF(AND(NOT(ISBLANK('STB Models Tier 4'!AG87)),NOT(ISBLANK(VLOOKUP($F87,'Tier 4 Allowances'!$A$2:$AB$6,27,FALSE))),'STB Models Tier 4'!AG87&lt;2), 'STB Models Tier 4'!AG87*$AG$2,"")</f>
        <v/>
      </c>
      <c r="AH87" s="16" t="str">
        <f>IF(AND(NOT(ISBLANK('STB Models Tier 4'!AH87)),NOT(ISBLANK(VLOOKUP($F87,'Tier 4 Allowances'!$A$2:$AB$6,28,FALSE))),'STB Models Tier 4'!AH87&lt;2), 'STB Models Tier 4'!AH87*$AH$2,"")</f>
        <v/>
      </c>
      <c r="AI87" s="37" t="str">
        <f>IF(ISBLANK('STB Models Tier 4'!AI87),"",'STB Models Tier 4'!AI87)</f>
        <v/>
      </c>
      <c r="AJ87" s="37">
        <f>IF(AND('STB Models Tier 4'!AS87="Yes",P87=$P$2,NOT(Q87=$Q$2)),-10,0)</f>
        <v>0</v>
      </c>
      <c r="AK87" s="37">
        <f>IF(AND('STB Models Tier 4'!AS87="Yes",AF87=$AF$2),-5,0)</f>
        <v>0</v>
      </c>
      <c r="AL87" s="17" t="str">
        <f>IF(ISBLANK('STB Models Tier 4'!AJ87),"",'STB Models Tier 4'!AJ87)</f>
        <v/>
      </c>
      <c r="AM87" s="17" t="str">
        <f>IF(ISBLANK('STB Models Tier 4'!AK87),"",'STB Models Tier 4'!AK87)</f>
        <v/>
      </c>
      <c r="AN87" s="17" t="str">
        <f>IF(ISBLANK('STB Models Tier 4'!AL87),"",'STB Models Tier 4'!AL87)</f>
        <v/>
      </c>
      <c r="AO87" s="17" t="str">
        <f>IF(ISBLANK('STB Models Tier 4'!AM87),"",'STB Models Tier 4'!AM87)</f>
        <v/>
      </c>
      <c r="AP87" s="17" t="str">
        <f>IF(ISBLANK('STB Models Tier 4'!AN87),"",'STB Models Tier 4'!AN87)</f>
        <v/>
      </c>
      <c r="AQ87" s="17" t="str">
        <f>IF(ISBLANK('STB Models Tier 4'!F87),"",IF(ISBLANK('STB Models Tier 4'!G87), 14, 7-(4-$G87)/2))</f>
        <v/>
      </c>
      <c r="AR87" s="17" t="str">
        <f>IF(ISBLANK('STB Models Tier 4'!F87),"",IF(ISBLANK('STB Models Tier 4'!H87),10,(10-H87)))</f>
        <v/>
      </c>
      <c r="AS87" s="17" t="str">
        <f>IF(ISBLANK('STB Models Tier 4'!F87),"",IF(ISBLANK('STB Models Tier 4'!G87),0,7+(4-G87)/2))</f>
        <v/>
      </c>
      <c r="AT87" s="17" t="str">
        <f>IF(ISBLANK('STB Models Tier 4'!F87),"",'STB Models Tier 4'!H87)</f>
        <v/>
      </c>
      <c r="AU87" s="17" t="str">
        <f>IF(ISBLANK('STB Models Tier 4'!F87),"",(IF(OR(AND(NOT(ISBLANK('STB Models Tier 4'!G87)),ISBLANK('STB Models Tier 4'!AL87)),AND(NOT(ISBLANK('STB Models Tier 4'!H87)),ISBLANK('STB Models Tier 4'!AM87)),ISBLANK('STB Models Tier 4'!AK87)),"Incomplete",0.365*('STB Models Tier 4'!AJ87*AQ87+'STB Models Tier 4'!AK87*AR87+'STB Models Tier 4'!AL87*AS87+'STB Models Tier 4'!AM87*AT87))))</f>
        <v/>
      </c>
      <c r="AV87" s="16" t="str">
        <f>IF(ISBLANK('STB Models Tier 4'!F87),"",VLOOKUP(F87,'Tier 4 Allowances'!$A$2:$B$6,2,FALSE)+SUM($I87:$AH87)+AJ87+AK87)</f>
        <v/>
      </c>
      <c r="AW87" s="37" t="str">
        <f>IF(ISBLANK('STB Models Tier 4'!F87),"",AV87+'STB Models Tier 4'!AI87)</f>
        <v/>
      </c>
      <c r="AX87" s="37" t="str">
        <f>IF(ISBLANK('STB Models Tier 4'!AN87),"",IF('STB Models Tier 4'!AN87&gt;'Tier 4 Calculations'!AW87,"No","Yes"))</f>
        <v/>
      </c>
      <c r="AY87" s="51" t="str">
        <f>IF(ISBLANK('STB Models Tier 4'!AS87),"",'STB Models Tier 4'!AS87)</f>
        <v/>
      </c>
    </row>
    <row r="88" spans="1:51" ht="16" x14ac:dyDescent="0.2">
      <c r="A88" s="16" t="str">
        <f>IF(ISBLANK('STB Models Tier 4'!A88),"",'STB Models Tier 4'!A88)</f>
        <v/>
      </c>
      <c r="B88" s="16" t="str">
        <f>IF(ISBLANK('STB Models Tier 4'!B88),"",'STB Models Tier 4'!B88)</f>
        <v/>
      </c>
      <c r="C88" s="16" t="str">
        <f>IF(ISBLANK('STB Models Tier 4'!C88),"",'STB Models Tier 4'!C88)</f>
        <v/>
      </c>
      <c r="D88" s="16" t="str">
        <f>IF(ISBLANK('STB Models Tier 4'!D88),"",'STB Models Tier 4'!D88)</f>
        <v/>
      </c>
      <c r="E88" s="16" t="str">
        <f>IF(ISBLANK('STB Models Tier 4'!E88),"",'STB Models Tier 4'!E88)</f>
        <v/>
      </c>
      <c r="F88" s="16" t="str">
        <f>IF(ISBLANK('STB Models Tier 4'!F88),"",'STB Models Tier 4'!F88)</f>
        <v/>
      </c>
      <c r="G88" s="16" t="str">
        <f>IF(ISBLANK('STB Models Tier 4'!G88),"",'STB Models Tier 4'!G88)</f>
        <v/>
      </c>
      <c r="H88" s="16" t="str">
        <f>IF(ISBLANK('STB Models Tier 4'!H88),"",'STB Models Tier 4'!H88)</f>
        <v/>
      </c>
      <c r="I88" s="16" t="str">
        <f>IF(AND(NOT(ISBLANK('STB Models Tier 4'!I88)),NOT(ISBLANK(VLOOKUP($F88,'Tier 4 Allowances'!$A$2:$AB$6,3,FALSE))),'STB Models Tier 4'!I88&lt;2), 'STB Models Tier 4'!I88*$I$2,"")</f>
        <v/>
      </c>
      <c r="J88" s="16" t="str">
        <f>IF(AND(NOT(ISBLANK('STB Models Tier 4'!J88)),NOT(ISBLANK(VLOOKUP($F88,'Tier 4 Allowances'!$A$2:$AB$6,4,FALSE))),'STB Models Tier 4'!J88&lt;3), 'STB Models Tier 4'!J88*$J$2,"")</f>
        <v/>
      </c>
      <c r="K88" s="16" t="str">
        <f>IF(AND(NOT(ISBLANK('STB Models Tier 4'!K88)),NOT(ISBLANK(VLOOKUP($F88,'Tier 4 Allowances'!$A$2:$AB$6,5,FALSE))),'STB Models Tier 4'!K88&lt;2), 'STB Models Tier 4'!K88*$K$2,"")</f>
        <v/>
      </c>
      <c r="L88" s="16" t="str">
        <f>IF(AND(NOT(ISBLANK('STB Models Tier 4'!L88)),NOT(ISBLANK(VLOOKUP($F88,'Tier 4 Allowances'!$A$2:$AB$6,6,FALSE))),'STB Models Tier 4'!L88&lt;3), 'STB Models Tier 4'!L88*$L$2,"")</f>
        <v/>
      </c>
      <c r="M88" s="16" t="str">
        <f>IF(AND(NOT(ISBLANK('STB Models Tier 4'!M88)),OR(ISBLANK('STB Models Tier 4'!N88),'STB Models Tier 4'!N88=0),NOT(ISBLANK(VLOOKUP($F88,'Tier 4 Allowances'!$A$2:$AB$6,7,FALSE))),'STB Models Tier 4'!M88&lt;2), 'STB Models Tier 4'!M88*$M$2,"")</f>
        <v/>
      </c>
      <c r="N88" s="16" t="str">
        <f>IF(AND(NOT(ISBLANK('STB Models Tier 4'!N88)),NOT(ISBLANK(VLOOKUP($F88,'Tier 4 Allowances'!$A$2:$AB$6,8,FALSE))),'STB Models Tier 4'!N88&lt;2), 'STB Models Tier 4'!N88*$N$2,"")</f>
        <v/>
      </c>
      <c r="O88" s="16" t="str">
        <f>IF(AND(NOT(ISBLANK('STB Models Tier 4'!O88)),NOT(ISBLANK(VLOOKUP($F88,'Tier 4 Allowances'!$A$2:$AB$6,9,FALSE))),'STB Models Tier 4'!O88&lt;7), 'STB Models Tier 4'!O88*$O$2,"")</f>
        <v/>
      </c>
      <c r="P88" s="16" t="str">
        <f>IF(AND(NOT(ISBLANK('STB Models Tier 4'!P88)),OR(ISBLANK('STB Models Tier 4'!S88),'STB Models Tier 4'!S88=0),NOT(ISBLANK(VLOOKUP($F88,'Tier 4 Allowances'!$A$2:$AB$6,10,FALSE))),'STB Models Tier 4'!P88&lt;2), 'STB Models Tier 4'!P88*$P$2,"")</f>
        <v/>
      </c>
      <c r="Q88" s="16" t="str">
        <f>IF(AND(NOT(ISBLANK('STB Models Tier 4'!Q88)),NOT(ISBLANK(VLOOKUP($F88,'Tier 4 Allowances'!$A$2:$AB$6,11,FALSE))),'STB Models Tier 4'!Q88&lt;2), 'STB Models Tier 4'!Q88*$Q$2,"")</f>
        <v/>
      </c>
      <c r="R88" s="16" t="str">
        <f>IF(AND(NOT(ISBLANK('STB Models Tier 4'!R88)),OR(ISBLANK('STB Models Tier 4'!S88),'STB Models Tier 4'!S88=0),NOT(ISBLANK(VLOOKUP($F88,'Tier 4 Allowances'!$A$2:$AB$6,12,FALSE))),'STB Models Tier 4'!R88&lt;2), 'STB Models Tier 4'!R88*$R$2,"")</f>
        <v/>
      </c>
      <c r="S88" s="16" t="str">
        <f>IF(AND(NOT(ISBLANK('STB Models Tier 4'!S88)),NOT(ISBLANK(VLOOKUP($F88,'Tier 4 Allowances'!$A$2:$AB$6,13,FALSE))),'STB Models Tier 4'!S88&lt;2), 'STB Models Tier 4'!S88*$S$2,"")</f>
        <v/>
      </c>
      <c r="T88" s="16" t="str">
        <f>IF(AND(NOT(ISBLANK('STB Models Tier 4'!T88)),NOT(ISBLANK(VLOOKUP($F88,'Tier 4 Allowances'!$A$2:$AB$6,14,FALSE))),'STB Models Tier 4'!T88&lt;2), 'STB Models Tier 4'!T88*$T$2,"")</f>
        <v/>
      </c>
      <c r="U88" s="16" t="str">
        <f>IF(AND(NOT(ISBLANK('STB Models Tier 4'!U88)),NOT(ISBLANK(VLOOKUP($F88,'Tier 4 Allowances'!$A$2:$AB$6,15,FALSE))),'STB Models Tier 4'!U88&lt;3), 'STB Models Tier 4'!U88*$U$2,"")</f>
        <v/>
      </c>
      <c r="V88" s="16" t="str">
        <f>IF(AND(NOT(ISBLANK('STB Models Tier 4'!V88)),NOT(ISBLANK(VLOOKUP($F88,'Tier 4 Allowances'!$A$2:$AB$6,16,FALSE))),'STB Models Tier 4'!V88&lt;2), 'STB Models Tier 4'!V88*$V$2,"")</f>
        <v/>
      </c>
      <c r="W88" s="16" t="str">
        <f>IF(AND(NOT(ISBLANK('STB Models Tier 4'!W88)),NOT(ISBLANK(VLOOKUP($F88,'Tier 4 Allowances'!$A$2:$AB$6,17,FALSE))),'STB Models Tier 4'!W88&lt;6), 'STB Models Tier 4'!W88*$W$2,"")</f>
        <v/>
      </c>
      <c r="X88" s="16" t="str">
        <f>IF(AND(NOT(ISBLANK('STB Models Tier 4'!X88)),NOT(ISBLANK(VLOOKUP($F88,'Tier 4 Allowances'!$A$2:$AB$6,18,FALSE))),'STB Models Tier 4'!X88&lt;3), 'STB Models Tier 4'!X88*$X$2,"")</f>
        <v/>
      </c>
      <c r="Y88" s="16" t="str">
        <f>IF(AND(NOT(ISBLANK('STB Models Tier 4'!Y88)),NOT(ISBLANK(VLOOKUP($F88,'Tier 4 Allowances'!$A$2:$AB$6,19,FALSE))),'STB Models Tier 4'!Y88&lt;3), 'STB Models Tier 4'!Y88*$Y$2,"")</f>
        <v/>
      </c>
      <c r="Z88" s="16" t="str">
        <f>IF(AND(NOT(ISBLANK('STB Models Tier 4'!Z88)),NOT(ISBLANK(VLOOKUP($F88,'Tier 4 Allowances'!$A$2:$AB$6,20,FALSE))),'STB Models Tier 4'!Z88&lt;11), 'STB Models Tier 4'!Z88*$Z$2,"")</f>
        <v/>
      </c>
      <c r="AA88" s="16" t="str">
        <f>IF(AND(NOT(ISBLANK('STB Models Tier 4'!AA88)),NOT(ISBLANK(VLOOKUP($F88,'Tier 4 Allowances'!$A$2:$AB$6,21,FALSE))),'STB Models Tier 4'!AA88&lt;3), 'STB Models Tier 4'!AA88*$AA$2,"")</f>
        <v/>
      </c>
      <c r="AB88" s="16" t="str">
        <f>IF(AND(NOT(ISBLANK('STB Models Tier 4'!AB88)),NOT(ISBLANK(VLOOKUP($F88,'Tier 4 Allowances'!$A$2:$AB$6,22,FALSE))),'STB Models Tier 4'!AB88&lt;3), 'STB Models Tier 4'!AB88*$AB$2,"")</f>
        <v/>
      </c>
      <c r="AC88" s="16" t="str">
        <f>IF(AND(NOT(ISBLANK('STB Models Tier 4'!AC88)),NOT(ISBLANK(VLOOKUP($F88,'Tier 4 Allowances'!$A$2:$AB$6,23,FALSE))),'STB Models Tier 4'!AC88&lt;11), 'STB Models Tier 4'!AC88*$AC$2,"")</f>
        <v/>
      </c>
      <c r="AD88" s="16" t="str">
        <f>IF(AND(NOT(ISBLANK('STB Models Tier 4'!AD88)),NOT(ISBLANK(VLOOKUP($F88,'Tier 4 Allowances'!$A$2:$AB$6,24,FALSE))),'STB Models Tier 4'!AD88&lt;2), 'STB Models Tier 4'!AD88*$AD$2,"")</f>
        <v/>
      </c>
      <c r="AE88" s="16" t="str">
        <f>IF(AND(NOT(ISBLANK('STB Models Tier 4'!AE88)),NOT(ISBLANK(VLOOKUP($F88,'Tier 4 Allowances'!$A$2:$AB$6,25,FALSE))),'STB Models Tier 4'!AE88&lt;2,OR(ISBLANK('STB Models Tier 4'!AD88),'STB Models Tier 4'!AD88=0),OR(ISBLANK('STB Models Tier 4'!$O88),'STB Models Tier 4'!$O88=0)), 'STB Models Tier 4'!AE88*$AE$2,"")</f>
        <v/>
      </c>
      <c r="AF88" s="16" t="str">
        <f>IF(AND(NOT(ISBLANK('STB Models Tier 4'!AF88)),NOT(ISBLANK(VLOOKUP($F88,'Tier 4 Allowances'!$A$2:$AB$6,26,FALSE))),'STB Models Tier 4'!AF88&lt;2), 'STB Models Tier 4'!AF88*$AF$2,"")</f>
        <v/>
      </c>
      <c r="AG88" s="16" t="str">
        <f>IF(AND(NOT(ISBLANK('STB Models Tier 4'!AG88)),NOT(ISBLANK(VLOOKUP($F88,'Tier 4 Allowances'!$A$2:$AB$6,27,FALSE))),'STB Models Tier 4'!AG88&lt;2), 'STB Models Tier 4'!AG88*$AG$2,"")</f>
        <v/>
      </c>
      <c r="AH88" s="16" t="str">
        <f>IF(AND(NOT(ISBLANK('STB Models Tier 4'!AH88)),NOT(ISBLANK(VLOOKUP($F88,'Tier 4 Allowances'!$A$2:$AB$6,28,FALSE))),'STB Models Tier 4'!AH88&lt;2), 'STB Models Tier 4'!AH88*$AH$2,"")</f>
        <v/>
      </c>
      <c r="AI88" s="37" t="str">
        <f>IF(ISBLANK('STB Models Tier 4'!AI88),"",'STB Models Tier 4'!AI88)</f>
        <v/>
      </c>
      <c r="AJ88" s="37">
        <f>IF(AND('STB Models Tier 4'!AS88="Yes",P88=$P$2,NOT(Q88=$Q$2)),-10,0)</f>
        <v>0</v>
      </c>
      <c r="AK88" s="37">
        <f>IF(AND('STB Models Tier 4'!AS88="Yes",AF88=$AF$2),-5,0)</f>
        <v>0</v>
      </c>
      <c r="AL88" s="17" t="str">
        <f>IF(ISBLANK('STB Models Tier 4'!AJ88),"",'STB Models Tier 4'!AJ88)</f>
        <v/>
      </c>
      <c r="AM88" s="17" t="str">
        <f>IF(ISBLANK('STB Models Tier 4'!AK88),"",'STB Models Tier 4'!AK88)</f>
        <v/>
      </c>
      <c r="AN88" s="17" t="str">
        <f>IF(ISBLANK('STB Models Tier 4'!AL88),"",'STB Models Tier 4'!AL88)</f>
        <v/>
      </c>
      <c r="AO88" s="17" t="str">
        <f>IF(ISBLANK('STB Models Tier 4'!AM88),"",'STB Models Tier 4'!AM88)</f>
        <v/>
      </c>
      <c r="AP88" s="17" t="str">
        <f>IF(ISBLANK('STB Models Tier 4'!AN88),"",'STB Models Tier 4'!AN88)</f>
        <v/>
      </c>
      <c r="AQ88" s="17" t="str">
        <f>IF(ISBLANK('STB Models Tier 4'!F88),"",IF(ISBLANK('STB Models Tier 4'!G88), 14, 7-(4-$G88)/2))</f>
        <v/>
      </c>
      <c r="AR88" s="17" t="str">
        <f>IF(ISBLANK('STB Models Tier 4'!F88),"",IF(ISBLANK('STB Models Tier 4'!H88),10,(10-H88)))</f>
        <v/>
      </c>
      <c r="AS88" s="17" t="str">
        <f>IF(ISBLANK('STB Models Tier 4'!F88),"",IF(ISBLANK('STB Models Tier 4'!G88),0,7+(4-G88)/2))</f>
        <v/>
      </c>
      <c r="AT88" s="17" t="str">
        <f>IF(ISBLANK('STB Models Tier 4'!F88),"",'STB Models Tier 4'!H88)</f>
        <v/>
      </c>
      <c r="AU88" s="17" t="str">
        <f>IF(ISBLANK('STB Models Tier 4'!F88),"",(IF(OR(AND(NOT(ISBLANK('STB Models Tier 4'!G88)),ISBLANK('STB Models Tier 4'!AL88)),AND(NOT(ISBLANK('STB Models Tier 4'!H88)),ISBLANK('STB Models Tier 4'!AM88)),ISBLANK('STB Models Tier 4'!AK88)),"Incomplete",0.365*('STB Models Tier 4'!AJ88*AQ88+'STB Models Tier 4'!AK88*AR88+'STB Models Tier 4'!AL88*AS88+'STB Models Tier 4'!AM88*AT88))))</f>
        <v/>
      </c>
      <c r="AV88" s="16" t="str">
        <f>IF(ISBLANK('STB Models Tier 4'!F88),"",VLOOKUP(F88,'Tier 4 Allowances'!$A$2:$B$6,2,FALSE)+SUM($I88:$AH88)+AJ88+AK88)</f>
        <v/>
      </c>
      <c r="AW88" s="37" t="str">
        <f>IF(ISBLANK('STB Models Tier 4'!F88),"",AV88+'STB Models Tier 4'!AI88)</f>
        <v/>
      </c>
      <c r="AX88" s="37" t="str">
        <f>IF(ISBLANK('STB Models Tier 4'!AN88),"",IF('STB Models Tier 4'!AN88&gt;'Tier 4 Calculations'!AW88,"No","Yes"))</f>
        <v/>
      </c>
      <c r="AY88" s="51" t="str">
        <f>IF(ISBLANK('STB Models Tier 4'!AS88),"",'STB Models Tier 4'!AS88)</f>
        <v/>
      </c>
    </row>
    <row r="89" spans="1:51" ht="16" x14ac:dyDescent="0.2">
      <c r="A89" s="16" t="str">
        <f>IF(ISBLANK('STB Models Tier 4'!A89),"",'STB Models Tier 4'!A89)</f>
        <v/>
      </c>
      <c r="B89" s="16" t="str">
        <f>IF(ISBLANK('STB Models Tier 4'!B89),"",'STB Models Tier 4'!B89)</f>
        <v/>
      </c>
      <c r="C89" s="16" t="str">
        <f>IF(ISBLANK('STB Models Tier 4'!C89),"",'STB Models Tier 4'!C89)</f>
        <v/>
      </c>
      <c r="D89" s="16" t="str">
        <f>IF(ISBLANK('STB Models Tier 4'!D89),"",'STB Models Tier 4'!D89)</f>
        <v/>
      </c>
      <c r="E89" s="16" t="str">
        <f>IF(ISBLANK('STB Models Tier 4'!E89),"",'STB Models Tier 4'!E89)</f>
        <v/>
      </c>
      <c r="F89" s="16" t="str">
        <f>IF(ISBLANK('STB Models Tier 4'!F89),"",'STB Models Tier 4'!F89)</f>
        <v/>
      </c>
      <c r="G89" s="16" t="str">
        <f>IF(ISBLANK('STB Models Tier 4'!G89),"",'STB Models Tier 4'!G89)</f>
        <v/>
      </c>
      <c r="H89" s="16" t="str">
        <f>IF(ISBLANK('STB Models Tier 4'!H89),"",'STB Models Tier 4'!H89)</f>
        <v/>
      </c>
      <c r="I89" s="16" t="str">
        <f>IF(AND(NOT(ISBLANK('STB Models Tier 4'!I89)),NOT(ISBLANK(VLOOKUP($F89,'Tier 4 Allowances'!$A$2:$AB$6,3,FALSE))),'STB Models Tier 4'!I89&lt;2), 'STB Models Tier 4'!I89*$I$2,"")</f>
        <v/>
      </c>
      <c r="J89" s="16" t="str">
        <f>IF(AND(NOT(ISBLANK('STB Models Tier 4'!J89)),NOT(ISBLANK(VLOOKUP($F89,'Tier 4 Allowances'!$A$2:$AB$6,4,FALSE))),'STB Models Tier 4'!J89&lt;3), 'STB Models Tier 4'!J89*$J$2,"")</f>
        <v/>
      </c>
      <c r="K89" s="16" t="str">
        <f>IF(AND(NOT(ISBLANK('STB Models Tier 4'!K89)),NOT(ISBLANK(VLOOKUP($F89,'Tier 4 Allowances'!$A$2:$AB$6,5,FALSE))),'STB Models Tier 4'!K89&lt;2), 'STB Models Tier 4'!K89*$K$2,"")</f>
        <v/>
      </c>
      <c r="L89" s="16" t="str">
        <f>IF(AND(NOT(ISBLANK('STB Models Tier 4'!L89)),NOT(ISBLANK(VLOOKUP($F89,'Tier 4 Allowances'!$A$2:$AB$6,6,FALSE))),'STB Models Tier 4'!L89&lt;3), 'STB Models Tier 4'!L89*$L$2,"")</f>
        <v/>
      </c>
      <c r="M89" s="16" t="str">
        <f>IF(AND(NOT(ISBLANK('STB Models Tier 4'!M89)),OR(ISBLANK('STB Models Tier 4'!N89),'STB Models Tier 4'!N89=0),NOT(ISBLANK(VLOOKUP($F89,'Tier 4 Allowances'!$A$2:$AB$6,7,FALSE))),'STB Models Tier 4'!M89&lt;2), 'STB Models Tier 4'!M89*$M$2,"")</f>
        <v/>
      </c>
      <c r="N89" s="16" t="str">
        <f>IF(AND(NOT(ISBLANK('STB Models Tier 4'!N89)),NOT(ISBLANK(VLOOKUP($F89,'Tier 4 Allowances'!$A$2:$AB$6,8,FALSE))),'STB Models Tier 4'!N89&lt;2), 'STB Models Tier 4'!N89*$N$2,"")</f>
        <v/>
      </c>
      <c r="O89" s="16" t="str">
        <f>IF(AND(NOT(ISBLANK('STB Models Tier 4'!O89)),NOT(ISBLANK(VLOOKUP($F89,'Tier 4 Allowances'!$A$2:$AB$6,9,FALSE))),'STB Models Tier 4'!O89&lt;7), 'STB Models Tier 4'!O89*$O$2,"")</f>
        <v/>
      </c>
      <c r="P89" s="16" t="str">
        <f>IF(AND(NOT(ISBLANK('STB Models Tier 4'!P89)),OR(ISBLANK('STB Models Tier 4'!S89),'STB Models Tier 4'!S89=0),NOT(ISBLANK(VLOOKUP($F89,'Tier 4 Allowances'!$A$2:$AB$6,10,FALSE))),'STB Models Tier 4'!P89&lt;2), 'STB Models Tier 4'!P89*$P$2,"")</f>
        <v/>
      </c>
      <c r="Q89" s="16" t="str">
        <f>IF(AND(NOT(ISBLANK('STB Models Tier 4'!Q89)),NOT(ISBLANK(VLOOKUP($F89,'Tier 4 Allowances'!$A$2:$AB$6,11,FALSE))),'STB Models Tier 4'!Q89&lt;2), 'STB Models Tier 4'!Q89*$Q$2,"")</f>
        <v/>
      </c>
      <c r="R89" s="16" t="str">
        <f>IF(AND(NOT(ISBLANK('STB Models Tier 4'!R89)),OR(ISBLANK('STB Models Tier 4'!S89),'STB Models Tier 4'!S89=0),NOT(ISBLANK(VLOOKUP($F89,'Tier 4 Allowances'!$A$2:$AB$6,12,FALSE))),'STB Models Tier 4'!R89&lt;2), 'STB Models Tier 4'!R89*$R$2,"")</f>
        <v/>
      </c>
      <c r="S89" s="16" t="str">
        <f>IF(AND(NOT(ISBLANK('STB Models Tier 4'!S89)),NOT(ISBLANK(VLOOKUP($F89,'Tier 4 Allowances'!$A$2:$AB$6,13,FALSE))),'STB Models Tier 4'!S89&lt;2), 'STB Models Tier 4'!S89*$S$2,"")</f>
        <v/>
      </c>
      <c r="T89" s="16" t="str">
        <f>IF(AND(NOT(ISBLANK('STB Models Tier 4'!T89)),NOT(ISBLANK(VLOOKUP($F89,'Tier 4 Allowances'!$A$2:$AB$6,14,FALSE))),'STB Models Tier 4'!T89&lt;2), 'STB Models Tier 4'!T89*$T$2,"")</f>
        <v/>
      </c>
      <c r="U89" s="16" t="str">
        <f>IF(AND(NOT(ISBLANK('STB Models Tier 4'!U89)),NOT(ISBLANK(VLOOKUP($F89,'Tier 4 Allowances'!$A$2:$AB$6,15,FALSE))),'STB Models Tier 4'!U89&lt;3), 'STB Models Tier 4'!U89*$U$2,"")</f>
        <v/>
      </c>
      <c r="V89" s="16" t="str">
        <f>IF(AND(NOT(ISBLANK('STB Models Tier 4'!V89)),NOT(ISBLANK(VLOOKUP($F89,'Tier 4 Allowances'!$A$2:$AB$6,16,FALSE))),'STB Models Tier 4'!V89&lt;2), 'STB Models Tier 4'!V89*$V$2,"")</f>
        <v/>
      </c>
      <c r="W89" s="16" t="str">
        <f>IF(AND(NOT(ISBLANK('STB Models Tier 4'!W89)),NOT(ISBLANK(VLOOKUP($F89,'Tier 4 Allowances'!$A$2:$AB$6,17,FALSE))),'STB Models Tier 4'!W89&lt;6), 'STB Models Tier 4'!W89*$W$2,"")</f>
        <v/>
      </c>
      <c r="X89" s="16" t="str">
        <f>IF(AND(NOT(ISBLANK('STB Models Tier 4'!X89)),NOT(ISBLANK(VLOOKUP($F89,'Tier 4 Allowances'!$A$2:$AB$6,18,FALSE))),'STB Models Tier 4'!X89&lt;3), 'STB Models Tier 4'!X89*$X$2,"")</f>
        <v/>
      </c>
      <c r="Y89" s="16" t="str">
        <f>IF(AND(NOT(ISBLANK('STB Models Tier 4'!Y89)),NOT(ISBLANK(VLOOKUP($F89,'Tier 4 Allowances'!$A$2:$AB$6,19,FALSE))),'STB Models Tier 4'!Y89&lt;3), 'STB Models Tier 4'!Y89*$Y$2,"")</f>
        <v/>
      </c>
      <c r="Z89" s="16" t="str">
        <f>IF(AND(NOT(ISBLANK('STB Models Tier 4'!Z89)),NOT(ISBLANK(VLOOKUP($F89,'Tier 4 Allowances'!$A$2:$AB$6,20,FALSE))),'STB Models Tier 4'!Z89&lt;11), 'STB Models Tier 4'!Z89*$Z$2,"")</f>
        <v/>
      </c>
      <c r="AA89" s="16" t="str">
        <f>IF(AND(NOT(ISBLANK('STB Models Tier 4'!AA89)),NOT(ISBLANK(VLOOKUP($F89,'Tier 4 Allowances'!$A$2:$AB$6,21,FALSE))),'STB Models Tier 4'!AA89&lt;3), 'STB Models Tier 4'!AA89*$AA$2,"")</f>
        <v/>
      </c>
      <c r="AB89" s="16" t="str">
        <f>IF(AND(NOT(ISBLANK('STB Models Tier 4'!AB89)),NOT(ISBLANK(VLOOKUP($F89,'Tier 4 Allowances'!$A$2:$AB$6,22,FALSE))),'STB Models Tier 4'!AB89&lt;3), 'STB Models Tier 4'!AB89*$AB$2,"")</f>
        <v/>
      </c>
      <c r="AC89" s="16" t="str">
        <f>IF(AND(NOT(ISBLANK('STB Models Tier 4'!AC89)),NOT(ISBLANK(VLOOKUP($F89,'Tier 4 Allowances'!$A$2:$AB$6,23,FALSE))),'STB Models Tier 4'!AC89&lt;11), 'STB Models Tier 4'!AC89*$AC$2,"")</f>
        <v/>
      </c>
      <c r="AD89" s="16" t="str">
        <f>IF(AND(NOT(ISBLANK('STB Models Tier 4'!AD89)),NOT(ISBLANK(VLOOKUP($F89,'Tier 4 Allowances'!$A$2:$AB$6,24,FALSE))),'STB Models Tier 4'!AD89&lt;2), 'STB Models Tier 4'!AD89*$AD$2,"")</f>
        <v/>
      </c>
      <c r="AE89" s="16" t="str">
        <f>IF(AND(NOT(ISBLANK('STB Models Tier 4'!AE89)),NOT(ISBLANK(VLOOKUP($F89,'Tier 4 Allowances'!$A$2:$AB$6,25,FALSE))),'STB Models Tier 4'!AE89&lt;2,OR(ISBLANK('STB Models Tier 4'!AD89),'STB Models Tier 4'!AD89=0),OR(ISBLANK('STB Models Tier 4'!$O89),'STB Models Tier 4'!$O89=0)), 'STB Models Tier 4'!AE89*$AE$2,"")</f>
        <v/>
      </c>
      <c r="AF89" s="16" t="str">
        <f>IF(AND(NOT(ISBLANK('STB Models Tier 4'!AF89)),NOT(ISBLANK(VLOOKUP($F89,'Tier 4 Allowances'!$A$2:$AB$6,26,FALSE))),'STB Models Tier 4'!AF89&lt;2), 'STB Models Tier 4'!AF89*$AF$2,"")</f>
        <v/>
      </c>
      <c r="AG89" s="16" t="str">
        <f>IF(AND(NOT(ISBLANK('STB Models Tier 4'!AG89)),NOT(ISBLANK(VLOOKUP($F89,'Tier 4 Allowances'!$A$2:$AB$6,27,FALSE))),'STB Models Tier 4'!AG89&lt;2), 'STB Models Tier 4'!AG89*$AG$2,"")</f>
        <v/>
      </c>
      <c r="AH89" s="16" t="str">
        <f>IF(AND(NOT(ISBLANK('STB Models Tier 4'!AH89)),NOT(ISBLANK(VLOOKUP($F89,'Tier 4 Allowances'!$A$2:$AB$6,28,FALSE))),'STB Models Tier 4'!AH89&lt;2), 'STB Models Tier 4'!AH89*$AH$2,"")</f>
        <v/>
      </c>
      <c r="AI89" s="37" t="str">
        <f>IF(ISBLANK('STB Models Tier 4'!AI89),"",'STB Models Tier 4'!AI89)</f>
        <v/>
      </c>
      <c r="AJ89" s="37">
        <f>IF(AND('STB Models Tier 4'!AS89="Yes",P89=$P$2,NOT(Q89=$Q$2)),-10,0)</f>
        <v>0</v>
      </c>
      <c r="AK89" s="37">
        <f>IF(AND('STB Models Tier 4'!AS89="Yes",AF89=$AF$2),-5,0)</f>
        <v>0</v>
      </c>
      <c r="AL89" s="17" t="str">
        <f>IF(ISBLANK('STB Models Tier 4'!AJ89),"",'STB Models Tier 4'!AJ89)</f>
        <v/>
      </c>
      <c r="AM89" s="17" t="str">
        <f>IF(ISBLANK('STB Models Tier 4'!AK89),"",'STB Models Tier 4'!AK89)</f>
        <v/>
      </c>
      <c r="AN89" s="17" t="str">
        <f>IF(ISBLANK('STB Models Tier 4'!AL89),"",'STB Models Tier 4'!AL89)</f>
        <v/>
      </c>
      <c r="AO89" s="17" t="str">
        <f>IF(ISBLANK('STB Models Tier 4'!AM89),"",'STB Models Tier 4'!AM89)</f>
        <v/>
      </c>
      <c r="AP89" s="17" t="str">
        <f>IF(ISBLANK('STB Models Tier 4'!AN89),"",'STB Models Tier 4'!AN89)</f>
        <v/>
      </c>
      <c r="AQ89" s="17" t="str">
        <f>IF(ISBLANK('STB Models Tier 4'!F89),"",IF(ISBLANK('STB Models Tier 4'!G89), 14, 7-(4-$G89)/2))</f>
        <v/>
      </c>
      <c r="AR89" s="17" t="str">
        <f>IF(ISBLANK('STB Models Tier 4'!F89),"",IF(ISBLANK('STB Models Tier 4'!H89),10,(10-H89)))</f>
        <v/>
      </c>
      <c r="AS89" s="17" t="str">
        <f>IF(ISBLANK('STB Models Tier 4'!F89),"",IF(ISBLANK('STB Models Tier 4'!G89),0,7+(4-G89)/2))</f>
        <v/>
      </c>
      <c r="AT89" s="17" t="str">
        <f>IF(ISBLANK('STB Models Tier 4'!F89),"",'STB Models Tier 4'!H89)</f>
        <v/>
      </c>
      <c r="AU89" s="17" t="str">
        <f>IF(ISBLANK('STB Models Tier 4'!F89),"",(IF(OR(AND(NOT(ISBLANK('STB Models Tier 4'!G89)),ISBLANK('STB Models Tier 4'!AL89)),AND(NOT(ISBLANK('STB Models Tier 4'!H89)),ISBLANK('STB Models Tier 4'!AM89)),ISBLANK('STB Models Tier 4'!AK89)),"Incomplete",0.365*('STB Models Tier 4'!AJ89*AQ89+'STB Models Tier 4'!AK89*AR89+'STB Models Tier 4'!AL89*AS89+'STB Models Tier 4'!AM89*AT89))))</f>
        <v/>
      </c>
      <c r="AV89" s="16" t="str">
        <f>IF(ISBLANK('STB Models Tier 4'!F89),"",VLOOKUP(F89,'Tier 4 Allowances'!$A$2:$B$6,2,FALSE)+SUM($I89:$AH89)+AJ89+AK89)</f>
        <v/>
      </c>
      <c r="AW89" s="37" t="str">
        <f>IF(ISBLANK('STB Models Tier 4'!F89),"",AV89+'STB Models Tier 4'!AI89)</f>
        <v/>
      </c>
      <c r="AX89" s="37" t="str">
        <f>IF(ISBLANK('STB Models Tier 4'!AN89),"",IF('STB Models Tier 4'!AN89&gt;'Tier 4 Calculations'!AW89,"No","Yes"))</f>
        <v/>
      </c>
      <c r="AY89" s="51" t="str">
        <f>IF(ISBLANK('STB Models Tier 4'!AS89),"",'STB Models Tier 4'!AS89)</f>
        <v/>
      </c>
    </row>
    <row r="90" spans="1:51" ht="16" x14ac:dyDescent="0.2">
      <c r="A90" s="16" t="str">
        <f>IF(ISBLANK('STB Models Tier 4'!A90),"",'STB Models Tier 4'!A90)</f>
        <v/>
      </c>
      <c r="B90" s="16" t="str">
        <f>IF(ISBLANK('STB Models Tier 4'!B90),"",'STB Models Tier 4'!B90)</f>
        <v/>
      </c>
      <c r="C90" s="16" t="str">
        <f>IF(ISBLANK('STB Models Tier 4'!C90),"",'STB Models Tier 4'!C90)</f>
        <v/>
      </c>
      <c r="D90" s="16" t="str">
        <f>IF(ISBLANK('STB Models Tier 4'!D90),"",'STB Models Tier 4'!D90)</f>
        <v/>
      </c>
      <c r="E90" s="16" t="str">
        <f>IF(ISBLANK('STB Models Tier 4'!E90),"",'STB Models Tier 4'!E90)</f>
        <v/>
      </c>
      <c r="F90" s="16" t="str">
        <f>IF(ISBLANK('STB Models Tier 4'!F90),"",'STB Models Tier 4'!F90)</f>
        <v/>
      </c>
      <c r="G90" s="16" t="str">
        <f>IF(ISBLANK('STB Models Tier 4'!G90),"",'STB Models Tier 4'!G90)</f>
        <v/>
      </c>
      <c r="H90" s="16" t="str">
        <f>IF(ISBLANK('STB Models Tier 4'!H90),"",'STB Models Tier 4'!H90)</f>
        <v/>
      </c>
      <c r="I90" s="16" t="str">
        <f>IF(AND(NOT(ISBLANK('STB Models Tier 4'!I90)),NOT(ISBLANK(VLOOKUP($F90,'Tier 4 Allowances'!$A$2:$AB$6,3,FALSE))),'STB Models Tier 4'!I90&lt;2), 'STB Models Tier 4'!I90*$I$2,"")</f>
        <v/>
      </c>
      <c r="J90" s="16" t="str">
        <f>IF(AND(NOT(ISBLANK('STB Models Tier 4'!J90)),NOT(ISBLANK(VLOOKUP($F90,'Tier 4 Allowances'!$A$2:$AB$6,4,FALSE))),'STB Models Tier 4'!J90&lt;3), 'STB Models Tier 4'!J90*$J$2,"")</f>
        <v/>
      </c>
      <c r="K90" s="16" t="str">
        <f>IF(AND(NOT(ISBLANK('STB Models Tier 4'!K90)),NOT(ISBLANK(VLOOKUP($F90,'Tier 4 Allowances'!$A$2:$AB$6,5,FALSE))),'STB Models Tier 4'!K90&lt;2), 'STB Models Tier 4'!K90*$K$2,"")</f>
        <v/>
      </c>
      <c r="L90" s="16" t="str">
        <f>IF(AND(NOT(ISBLANK('STB Models Tier 4'!L90)),NOT(ISBLANK(VLOOKUP($F90,'Tier 4 Allowances'!$A$2:$AB$6,6,FALSE))),'STB Models Tier 4'!L90&lt;3), 'STB Models Tier 4'!L90*$L$2,"")</f>
        <v/>
      </c>
      <c r="M90" s="16" t="str">
        <f>IF(AND(NOT(ISBLANK('STB Models Tier 4'!M90)),OR(ISBLANK('STB Models Tier 4'!N90),'STB Models Tier 4'!N90=0),NOT(ISBLANK(VLOOKUP($F90,'Tier 4 Allowances'!$A$2:$AB$6,7,FALSE))),'STB Models Tier 4'!M90&lt;2), 'STB Models Tier 4'!M90*$M$2,"")</f>
        <v/>
      </c>
      <c r="N90" s="16" t="str">
        <f>IF(AND(NOT(ISBLANK('STB Models Tier 4'!N90)),NOT(ISBLANK(VLOOKUP($F90,'Tier 4 Allowances'!$A$2:$AB$6,8,FALSE))),'STB Models Tier 4'!N90&lt;2), 'STB Models Tier 4'!N90*$N$2,"")</f>
        <v/>
      </c>
      <c r="O90" s="16" t="str">
        <f>IF(AND(NOT(ISBLANK('STB Models Tier 4'!O90)),NOT(ISBLANK(VLOOKUP($F90,'Tier 4 Allowances'!$A$2:$AB$6,9,FALSE))),'STB Models Tier 4'!O90&lt;7), 'STB Models Tier 4'!O90*$O$2,"")</f>
        <v/>
      </c>
      <c r="P90" s="16" t="str">
        <f>IF(AND(NOT(ISBLANK('STB Models Tier 4'!P90)),OR(ISBLANK('STB Models Tier 4'!S90),'STB Models Tier 4'!S90=0),NOT(ISBLANK(VLOOKUP($F90,'Tier 4 Allowances'!$A$2:$AB$6,10,FALSE))),'STB Models Tier 4'!P90&lt;2), 'STB Models Tier 4'!P90*$P$2,"")</f>
        <v/>
      </c>
      <c r="Q90" s="16" t="str">
        <f>IF(AND(NOT(ISBLANK('STB Models Tier 4'!Q90)),NOT(ISBLANK(VLOOKUP($F90,'Tier 4 Allowances'!$A$2:$AB$6,11,FALSE))),'STB Models Tier 4'!Q90&lt;2), 'STB Models Tier 4'!Q90*$Q$2,"")</f>
        <v/>
      </c>
      <c r="R90" s="16" t="str">
        <f>IF(AND(NOT(ISBLANK('STB Models Tier 4'!R90)),OR(ISBLANK('STB Models Tier 4'!S90),'STB Models Tier 4'!S90=0),NOT(ISBLANK(VLOOKUP($F90,'Tier 4 Allowances'!$A$2:$AB$6,12,FALSE))),'STB Models Tier 4'!R90&lt;2), 'STB Models Tier 4'!R90*$R$2,"")</f>
        <v/>
      </c>
      <c r="S90" s="16" t="str">
        <f>IF(AND(NOT(ISBLANK('STB Models Tier 4'!S90)),NOT(ISBLANK(VLOOKUP($F90,'Tier 4 Allowances'!$A$2:$AB$6,13,FALSE))),'STB Models Tier 4'!S90&lt;2), 'STB Models Tier 4'!S90*$S$2,"")</f>
        <v/>
      </c>
      <c r="T90" s="16" t="str">
        <f>IF(AND(NOT(ISBLANK('STB Models Tier 4'!T90)),NOT(ISBLANK(VLOOKUP($F90,'Tier 4 Allowances'!$A$2:$AB$6,14,FALSE))),'STB Models Tier 4'!T90&lt;2), 'STB Models Tier 4'!T90*$T$2,"")</f>
        <v/>
      </c>
      <c r="U90" s="16" t="str">
        <f>IF(AND(NOT(ISBLANK('STB Models Tier 4'!U90)),NOT(ISBLANK(VLOOKUP($F90,'Tier 4 Allowances'!$A$2:$AB$6,15,FALSE))),'STB Models Tier 4'!U90&lt;3), 'STB Models Tier 4'!U90*$U$2,"")</f>
        <v/>
      </c>
      <c r="V90" s="16" t="str">
        <f>IF(AND(NOT(ISBLANK('STB Models Tier 4'!V90)),NOT(ISBLANK(VLOOKUP($F90,'Tier 4 Allowances'!$A$2:$AB$6,16,FALSE))),'STB Models Tier 4'!V90&lt;2), 'STB Models Tier 4'!V90*$V$2,"")</f>
        <v/>
      </c>
      <c r="W90" s="16" t="str">
        <f>IF(AND(NOT(ISBLANK('STB Models Tier 4'!W90)),NOT(ISBLANK(VLOOKUP($F90,'Tier 4 Allowances'!$A$2:$AB$6,17,FALSE))),'STB Models Tier 4'!W90&lt;6), 'STB Models Tier 4'!W90*$W$2,"")</f>
        <v/>
      </c>
      <c r="X90" s="16" t="str">
        <f>IF(AND(NOT(ISBLANK('STB Models Tier 4'!X90)),NOT(ISBLANK(VLOOKUP($F90,'Tier 4 Allowances'!$A$2:$AB$6,18,FALSE))),'STB Models Tier 4'!X90&lt;3), 'STB Models Tier 4'!X90*$X$2,"")</f>
        <v/>
      </c>
      <c r="Y90" s="16" t="str">
        <f>IF(AND(NOT(ISBLANK('STB Models Tier 4'!Y90)),NOT(ISBLANK(VLOOKUP($F90,'Tier 4 Allowances'!$A$2:$AB$6,19,FALSE))),'STB Models Tier 4'!Y90&lt;3), 'STB Models Tier 4'!Y90*$Y$2,"")</f>
        <v/>
      </c>
      <c r="Z90" s="16" t="str">
        <f>IF(AND(NOT(ISBLANK('STB Models Tier 4'!Z90)),NOT(ISBLANK(VLOOKUP($F90,'Tier 4 Allowances'!$A$2:$AB$6,20,FALSE))),'STB Models Tier 4'!Z90&lt;11), 'STB Models Tier 4'!Z90*$Z$2,"")</f>
        <v/>
      </c>
      <c r="AA90" s="16" t="str">
        <f>IF(AND(NOT(ISBLANK('STB Models Tier 4'!AA90)),NOT(ISBLANK(VLOOKUP($F90,'Tier 4 Allowances'!$A$2:$AB$6,21,FALSE))),'STB Models Tier 4'!AA90&lt;3), 'STB Models Tier 4'!AA90*$AA$2,"")</f>
        <v/>
      </c>
      <c r="AB90" s="16" t="str">
        <f>IF(AND(NOT(ISBLANK('STB Models Tier 4'!AB90)),NOT(ISBLANK(VLOOKUP($F90,'Tier 4 Allowances'!$A$2:$AB$6,22,FALSE))),'STB Models Tier 4'!AB90&lt;3), 'STB Models Tier 4'!AB90*$AB$2,"")</f>
        <v/>
      </c>
      <c r="AC90" s="16" t="str">
        <f>IF(AND(NOT(ISBLANK('STB Models Tier 4'!AC90)),NOT(ISBLANK(VLOOKUP($F90,'Tier 4 Allowances'!$A$2:$AB$6,23,FALSE))),'STB Models Tier 4'!AC90&lt;11), 'STB Models Tier 4'!AC90*$AC$2,"")</f>
        <v/>
      </c>
      <c r="AD90" s="16" t="str">
        <f>IF(AND(NOT(ISBLANK('STB Models Tier 4'!AD90)),NOT(ISBLANK(VLOOKUP($F90,'Tier 4 Allowances'!$A$2:$AB$6,24,FALSE))),'STB Models Tier 4'!AD90&lt;2), 'STB Models Tier 4'!AD90*$AD$2,"")</f>
        <v/>
      </c>
      <c r="AE90" s="16" t="str">
        <f>IF(AND(NOT(ISBLANK('STB Models Tier 4'!AE90)),NOT(ISBLANK(VLOOKUP($F90,'Tier 4 Allowances'!$A$2:$AB$6,25,FALSE))),'STB Models Tier 4'!AE90&lt;2,OR(ISBLANK('STB Models Tier 4'!AD90),'STB Models Tier 4'!AD90=0),OR(ISBLANK('STB Models Tier 4'!$O90),'STB Models Tier 4'!$O90=0)), 'STB Models Tier 4'!AE90*$AE$2,"")</f>
        <v/>
      </c>
      <c r="AF90" s="16" t="str">
        <f>IF(AND(NOT(ISBLANK('STB Models Tier 4'!AF90)),NOT(ISBLANK(VLOOKUP($F90,'Tier 4 Allowances'!$A$2:$AB$6,26,FALSE))),'STB Models Tier 4'!AF90&lt;2), 'STB Models Tier 4'!AF90*$AF$2,"")</f>
        <v/>
      </c>
      <c r="AG90" s="16" t="str">
        <f>IF(AND(NOT(ISBLANK('STB Models Tier 4'!AG90)),NOT(ISBLANK(VLOOKUP($F90,'Tier 4 Allowances'!$A$2:$AB$6,27,FALSE))),'STB Models Tier 4'!AG90&lt;2), 'STB Models Tier 4'!AG90*$AG$2,"")</f>
        <v/>
      </c>
      <c r="AH90" s="16" t="str">
        <f>IF(AND(NOT(ISBLANK('STB Models Tier 4'!AH90)),NOT(ISBLANK(VLOOKUP($F90,'Tier 4 Allowances'!$A$2:$AB$6,28,FALSE))),'STB Models Tier 4'!AH90&lt;2), 'STB Models Tier 4'!AH90*$AH$2,"")</f>
        <v/>
      </c>
      <c r="AI90" s="37" t="str">
        <f>IF(ISBLANK('STB Models Tier 4'!AI90),"",'STB Models Tier 4'!AI90)</f>
        <v/>
      </c>
      <c r="AJ90" s="37">
        <f>IF(AND('STB Models Tier 4'!AS90="Yes",P90=$P$2,NOT(Q90=$Q$2)),-10,0)</f>
        <v>0</v>
      </c>
      <c r="AK90" s="37">
        <f>IF(AND('STB Models Tier 4'!AS90="Yes",AF90=$AF$2),-5,0)</f>
        <v>0</v>
      </c>
      <c r="AL90" s="17" t="str">
        <f>IF(ISBLANK('STB Models Tier 4'!AJ90),"",'STB Models Tier 4'!AJ90)</f>
        <v/>
      </c>
      <c r="AM90" s="17" t="str">
        <f>IF(ISBLANK('STB Models Tier 4'!AK90),"",'STB Models Tier 4'!AK90)</f>
        <v/>
      </c>
      <c r="AN90" s="17" t="str">
        <f>IF(ISBLANK('STB Models Tier 4'!AL90),"",'STB Models Tier 4'!AL90)</f>
        <v/>
      </c>
      <c r="AO90" s="17" t="str">
        <f>IF(ISBLANK('STB Models Tier 4'!AM90),"",'STB Models Tier 4'!AM90)</f>
        <v/>
      </c>
      <c r="AP90" s="17" t="str">
        <f>IF(ISBLANK('STB Models Tier 4'!AN90),"",'STB Models Tier 4'!AN90)</f>
        <v/>
      </c>
      <c r="AQ90" s="17" t="str">
        <f>IF(ISBLANK('STB Models Tier 4'!F90),"",IF(ISBLANK('STB Models Tier 4'!G90), 14, 7-(4-$G90)/2))</f>
        <v/>
      </c>
      <c r="AR90" s="17" t="str">
        <f>IF(ISBLANK('STB Models Tier 4'!F90),"",IF(ISBLANK('STB Models Tier 4'!H90),10,(10-H90)))</f>
        <v/>
      </c>
      <c r="AS90" s="17" t="str">
        <f>IF(ISBLANK('STB Models Tier 4'!F90),"",IF(ISBLANK('STB Models Tier 4'!G90),0,7+(4-G90)/2))</f>
        <v/>
      </c>
      <c r="AT90" s="17" t="str">
        <f>IF(ISBLANK('STB Models Tier 4'!F90),"",'STB Models Tier 4'!H90)</f>
        <v/>
      </c>
      <c r="AU90" s="17" t="str">
        <f>IF(ISBLANK('STB Models Tier 4'!F90),"",(IF(OR(AND(NOT(ISBLANK('STB Models Tier 4'!G90)),ISBLANK('STB Models Tier 4'!AL90)),AND(NOT(ISBLANK('STB Models Tier 4'!H90)),ISBLANK('STB Models Tier 4'!AM90)),ISBLANK('STB Models Tier 4'!AK90)),"Incomplete",0.365*('STB Models Tier 4'!AJ90*AQ90+'STB Models Tier 4'!AK90*AR90+'STB Models Tier 4'!AL90*AS90+'STB Models Tier 4'!AM90*AT90))))</f>
        <v/>
      </c>
      <c r="AV90" s="16" t="str">
        <f>IF(ISBLANK('STB Models Tier 4'!F90),"",VLOOKUP(F90,'Tier 4 Allowances'!$A$2:$B$6,2,FALSE)+SUM($I90:$AH90)+AJ90+AK90)</f>
        <v/>
      </c>
      <c r="AW90" s="37" t="str">
        <f>IF(ISBLANK('STB Models Tier 4'!F90),"",AV90+'STB Models Tier 4'!AI90)</f>
        <v/>
      </c>
      <c r="AX90" s="37" t="str">
        <f>IF(ISBLANK('STB Models Tier 4'!AN90),"",IF('STB Models Tier 4'!AN90&gt;'Tier 4 Calculations'!AW90,"No","Yes"))</f>
        <v/>
      </c>
      <c r="AY90" s="51" t="str">
        <f>IF(ISBLANK('STB Models Tier 4'!AS90),"",'STB Models Tier 4'!AS90)</f>
        <v/>
      </c>
    </row>
    <row r="91" spans="1:51" ht="16" x14ac:dyDescent="0.2">
      <c r="A91" s="16" t="str">
        <f>IF(ISBLANK('STB Models Tier 4'!A91),"",'STB Models Tier 4'!A91)</f>
        <v/>
      </c>
      <c r="B91" s="16" t="str">
        <f>IF(ISBLANK('STB Models Tier 4'!B91),"",'STB Models Tier 4'!B91)</f>
        <v/>
      </c>
      <c r="C91" s="16" t="str">
        <f>IF(ISBLANK('STB Models Tier 4'!C91),"",'STB Models Tier 4'!C91)</f>
        <v/>
      </c>
      <c r="D91" s="16" t="str">
        <f>IF(ISBLANK('STB Models Tier 4'!D91),"",'STB Models Tier 4'!D91)</f>
        <v/>
      </c>
      <c r="E91" s="16" t="str">
        <f>IF(ISBLANK('STB Models Tier 4'!E91),"",'STB Models Tier 4'!E91)</f>
        <v/>
      </c>
      <c r="F91" s="16" t="str">
        <f>IF(ISBLANK('STB Models Tier 4'!F91),"",'STB Models Tier 4'!F91)</f>
        <v/>
      </c>
      <c r="G91" s="16" t="str">
        <f>IF(ISBLANK('STB Models Tier 4'!G91),"",'STB Models Tier 4'!G91)</f>
        <v/>
      </c>
      <c r="H91" s="16" t="str">
        <f>IF(ISBLANK('STB Models Tier 4'!H91),"",'STB Models Tier 4'!H91)</f>
        <v/>
      </c>
      <c r="I91" s="16" t="str">
        <f>IF(AND(NOT(ISBLANK('STB Models Tier 4'!I91)),NOT(ISBLANK(VLOOKUP($F91,'Tier 4 Allowances'!$A$2:$AB$6,3,FALSE))),'STB Models Tier 4'!I91&lt;2), 'STB Models Tier 4'!I91*$I$2,"")</f>
        <v/>
      </c>
      <c r="J91" s="16" t="str">
        <f>IF(AND(NOT(ISBLANK('STB Models Tier 4'!J91)),NOT(ISBLANK(VLOOKUP($F91,'Tier 4 Allowances'!$A$2:$AB$6,4,FALSE))),'STB Models Tier 4'!J91&lt;3), 'STB Models Tier 4'!J91*$J$2,"")</f>
        <v/>
      </c>
      <c r="K91" s="16" t="str">
        <f>IF(AND(NOT(ISBLANK('STB Models Tier 4'!K91)),NOT(ISBLANK(VLOOKUP($F91,'Tier 4 Allowances'!$A$2:$AB$6,5,FALSE))),'STB Models Tier 4'!K91&lt;2), 'STB Models Tier 4'!K91*$K$2,"")</f>
        <v/>
      </c>
      <c r="L91" s="16" t="str">
        <f>IF(AND(NOT(ISBLANK('STB Models Tier 4'!L91)),NOT(ISBLANK(VLOOKUP($F91,'Tier 4 Allowances'!$A$2:$AB$6,6,FALSE))),'STB Models Tier 4'!L91&lt;3), 'STB Models Tier 4'!L91*$L$2,"")</f>
        <v/>
      </c>
      <c r="M91" s="16" t="str">
        <f>IF(AND(NOT(ISBLANK('STB Models Tier 4'!M91)),OR(ISBLANK('STB Models Tier 4'!N91),'STB Models Tier 4'!N91=0),NOT(ISBLANK(VLOOKUP($F91,'Tier 4 Allowances'!$A$2:$AB$6,7,FALSE))),'STB Models Tier 4'!M91&lt;2), 'STB Models Tier 4'!M91*$M$2,"")</f>
        <v/>
      </c>
      <c r="N91" s="16" t="str">
        <f>IF(AND(NOT(ISBLANK('STB Models Tier 4'!N91)),NOT(ISBLANK(VLOOKUP($F91,'Tier 4 Allowances'!$A$2:$AB$6,8,FALSE))),'STB Models Tier 4'!N91&lt;2), 'STB Models Tier 4'!N91*$N$2,"")</f>
        <v/>
      </c>
      <c r="O91" s="16" t="str">
        <f>IF(AND(NOT(ISBLANK('STB Models Tier 4'!O91)),NOT(ISBLANK(VLOOKUP($F91,'Tier 4 Allowances'!$A$2:$AB$6,9,FALSE))),'STB Models Tier 4'!O91&lt;7), 'STB Models Tier 4'!O91*$O$2,"")</f>
        <v/>
      </c>
      <c r="P91" s="16" t="str">
        <f>IF(AND(NOT(ISBLANK('STB Models Tier 4'!P91)),OR(ISBLANK('STB Models Tier 4'!S91),'STB Models Tier 4'!S91=0),NOT(ISBLANK(VLOOKUP($F91,'Tier 4 Allowances'!$A$2:$AB$6,10,FALSE))),'STB Models Tier 4'!P91&lt;2), 'STB Models Tier 4'!P91*$P$2,"")</f>
        <v/>
      </c>
      <c r="Q91" s="16" t="str">
        <f>IF(AND(NOT(ISBLANK('STB Models Tier 4'!Q91)),NOT(ISBLANK(VLOOKUP($F91,'Tier 4 Allowances'!$A$2:$AB$6,11,FALSE))),'STB Models Tier 4'!Q91&lt;2), 'STB Models Tier 4'!Q91*$Q$2,"")</f>
        <v/>
      </c>
      <c r="R91" s="16" t="str">
        <f>IF(AND(NOT(ISBLANK('STB Models Tier 4'!R91)),OR(ISBLANK('STB Models Tier 4'!S91),'STB Models Tier 4'!S91=0),NOT(ISBLANK(VLOOKUP($F91,'Tier 4 Allowances'!$A$2:$AB$6,12,FALSE))),'STB Models Tier 4'!R91&lt;2), 'STB Models Tier 4'!R91*$R$2,"")</f>
        <v/>
      </c>
      <c r="S91" s="16" t="str">
        <f>IF(AND(NOT(ISBLANK('STB Models Tier 4'!S91)),NOT(ISBLANK(VLOOKUP($F91,'Tier 4 Allowances'!$A$2:$AB$6,13,FALSE))),'STB Models Tier 4'!S91&lt;2), 'STB Models Tier 4'!S91*$S$2,"")</f>
        <v/>
      </c>
      <c r="T91" s="16" t="str">
        <f>IF(AND(NOT(ISBLANK('STB Models Tier 4'!T91)),NOT(ISBLANK(VLOOKUP($F91,'Tier 4 Allowances'!$A$2:$AB$6,14,FALSE))),'STB Models Tier 4'!T91&lt;2), 'STB Models Tier 4'!T91*$T$2,"")</f>
        <v/>
      </c>
      <c r="U91" s="16" t="str">
        <f>IF(AND(NOT(ISBLANK('STB Models Tier 4'!U91)),NOT(ISBLANK(VLOOKUP($F91,'Tier 4 Allowances'!$A$2:$AB$6,15,FALSE))),'STB Models Tier 4'!U91&lt;3), 'STB Models Tier 4'!U91*$U$2,"")</f>
        <v/>
      </c>
      <c r="V91" s="16" t="str">
        <f>IF(AND(NOT(ISBLANK('STB Models Tier 4'!V91)),NOT(ISBLANK(VLOOKUP($F91,'Tier 4 Allowances'!$A$2:$AB$6,16,FALSE))),'STB Models Tier 4'!V91&lt;2), 'STB Models Tier 4'!V91*$V$2,"")</f>
        <v/>
      </c>
      <c r="W91" s="16" t="str">
        <f>IF(AND(NOT(ISBLANK('STB Models Tier 4'!W91)),NOT(ISBLANK(VLOOKUP($F91,'Tier 4 Allowances'!$A$2:$AB$6,17,FALSE))),'STB Models Tier 4'!W91&lt;6), 'STB Models Tier 4'!W91*$W$2,"")</f>
        <v/>
      </c>
      <c r="X91" s="16" t="str">
        <f>IF(AND(NOT(ISBLANK('STB Models Tier 4'!X91)),NOT(ISBLANK(VLOOKUP($F91,'Tier 4 Allowances'!$A$2:$AB$6,18,FALSE))),'STB Models Tier 4'!X91&lt;3), 'STB Models Tier 4'!X91*$X$2,"")</f>
        <v/>
      </c>
      <c r="Y91" s="16" t="str">
        <f>IF(AND(NOT(ISBLANK('STB Models Tier 4'!Y91)),NOT(ISBLANK(VLOOKUP($F91,'Tier 4 Allowances'!$A$2:$AB$6,19,FALSE))),'STB Models Tier 4'!Y91&lt;3), 'STB Models Tier 4'!Y91*$Y$2,"")</f>
        <v/>
      </c>
      <c r="Z91" s="16" t="str">
        <f>IF(AND(NOT(ISBLANK('STB Models Tier 4'!Z91)),NOT(ISBLANK(VLOOKUP($F91,'Tier 4 Allowances'!$A$2:$AB$6,20,FALSE))),'STB Models Tier 4'!Z91&lt;11), 'STB Models Tier 4'!Z91*$Z$2,"")</f>
        <v/>
      </c>
      <c r="AA91" s="16" t="str">
        <f>IF(AND(NOT(ISBLANK('STB Models Tier 4'!AA91)),NOT(ISBLANK(VLOOKUP($F91,'Tier 4 Allowances'!$A$2:$AB$6,21,FALSE))),'STB Models Tier 4'!AA91&lt;3), 'STB Models Tier 4'!AA91*$AA$2,"")</f>
        <v/>
      </c>
      <c r="AB91" s="16" t="str">
        <f>IF(AND(NOT(ISBLANK('STB Models Tier 4'!AB91)),NOT(ISBLANK(VLOOKUP($F91,'Tier 4 Allowances'!$A$2:$AB$6,22,FALSE))),'STB Models Tier 4'!AB91&lt;3), 'STB Models Tier 4'!AB91*$AB$2,"")</f>
        <v/>
      </c>
      <c r="AC91" s="16" t="str">
        <f>IF(AND(NOT(ISBLANK('STB Models Tier 4'!AC91)),NOT(ISBLANK(VLOOKUP($F91,'Tier 4 Allowances'!$A$2:$AB$6,23,FALSE))),'STB Models Tier 4'!AC91&lt;11), 'STB Models Tier 4'!AC91*$AC$2,"")</f>
        <v/>
      </c>
      <c r="AD91" s="16" t="str">
        <f>IF(AND(NOT(ISBLANK('STB Models Tier 4'!AD91)),NOT(ISBLANK(VLOOKUP($F91,'Tier 4 Allowances'!$A$2:$AB$6,24,FALSE))),'STB Models Tier 4'!AD91&lt;2), 'STB Models Tier 4'!AD91*$AD$2,"")</f>
        <v/>
      </c>
      <c r="AE91" s="16" t="str">
        <f>IF(AND(NOT(ISBLANK('STB Models Tier 4'!AE91)),NOT(ISBLANK(VLOOKUP($F91,'Tier 4 Allowances'!$A$2:$AB$6,25,FALSE))),'STB Models Tier 4'!AE91&lt;2,OR(ISBLANK('STB Models Tier 4'!AD91),'STB Models Tier 4'!AD91=0),OR(ISBLANK('STB Models Tier 4'!$O91),'STB Models Tier 4'!$O91=0)), 'STB Models Tier 4'!AE91*$AE$2,"")</f>
        <v/>
      </c>
      <c r="AF91" s="16" t="str">
        <f>IF(AND(NOT(ISBLANK('STB Models Tier 4'!AF91)),NOT(ISBLANK(VLOOKUP($F91,'Tier 4 Allowances'!$A$2:$AB$6,26,FALSE))),'STB Models Tier 4'!AF91&lt;2), 'STB Models Tier 4'!AF91*$AF$2,"")</f>
        <v/>
      </c>
      <c r="AG91" s="16" t="str">
        <f>IF(AND(NOT(ISBLANK('STB Models Tier 4'!AG91)),NOT(ISBLANK(VLOOKUP($F91,'Tier 4 Allowances'!$A$2:$AB$6,27,FALSE))),'STB Models Tier 4'!AG91&lt;2), 'STB Models Tier 4'!AG91*$AG$2,"")</f>
        <v/>
      </c>
      <c r="AH91" s="16" t="str">
        <f>IF(AND(NOT(ISBLANK('STB Models Tier 4'!AH91)),NOT(ISBLANK(VLOOKUP($F91,'Tier 4 Allowances'!$A$2:$AB$6,28,FALSE))),'STB Models Tier 4'!AH91&lt;2), 'STB Models Tier 4'!AH91*$AH$2,"")</f>
        <v/>
      </c>
      <c r="AI91" s="37" t="str">
        <f>IF(ISBLANK('STB Models Tier 4'!AI91),"",'STB Models Tier 4'!AI91)</f>
        <v/>
      </c>
      <c r="AJ91" s="37">
        <f>IF(AND('STB Models Tier 4'!AS91="Yes",P91=$P$2,NOT(Q91=$Q$2)),-10,0)</f>
        <v>0</v>
      </c>
      <c r="AK91" s="37">
        <f>IF(AND('STB Models Tier 4'!AS91="Yes",AF91=$AF$2),-5,0)</f>
        <v>0</v>
      </c>
      <c r="AL91" s="17" t="str">
        <f>IF(ISBLANK('STB Models Tier 4'!AJ91),"",'STB Models Tier 4'!AJ91)</f>
        <v/>
      </c>
      <c r="AM91" s="17" t="str">
        <f>IF(ISBLANK('STB Models Tier 4'!AK91),"",'STB Models Tier 4'!AK91)</f>
        <v/>
      </c>
      <c r="AN91" s="17" t="str">
        <f>IF(ISBLANK('STB Models Tier 4'!AL91),"",'STB Models Tier 4'!AL91)</f>
        <v/>
      </c>
      <c r="AO91" s="17" t="str">
        <f>IF(ISBLANK('STB Models Tier 4'!AM91),"",'STB Models Tier 4'!AM91)</f>
        <v/>
      </c>
      <c r="AP91" s="17" t="str">
        <f>IF(ISBLANK('STB Models Tier 4'!AN91),"",'STB Models Tier 4'!AN91)</f>
        <v/>
      </c>
      <c r="AQ91" s="17" t="str">
        <f>IF(ISBLANK('STB Models Tier 4'!F91),"",IF(ISBLANK('STB Models Tier 4'!G91), 14, 7-(4-$G91)/2))</f>
        <v/>
      </c>
      <c r="AR91" s="17" t="str">
        <f>IF(ISBLANK('STB Models Tier 4'!F91),"",IF(ISBLANK('STB Models Tier 4'!H91),10,(10-H91)))</f>
        <v/>
      </c>
      <c r="AS91" s="17" t="str">
        <f>IF(ISBLANK('STB Models Tier 4'!F91),"",IF(ISBLANK('STB Models Tier 4'!G91),0,7+(4-G91)/2))</f>
        <v/>
      </c>
      <c r="AT91" s="17" t="str">
        <f>IF(ISBLANK('STB Models Tier 4'!F91),"",'STB Models Tier 4'!H91)</f>
        <v/>
      </c>
      <c r="AU91" s="17" t="str">
        <f>IF(ISBLANK('STB Models Tier 4'!F91),"",(IF(OR(AND(NOT(ISBLANK('STB Models Tier 4'!G91)),ISBLANK('STB Models Tier 4'!AL91)),AND(NOT(ISBLANK('STB Models Tier 4'!H91)),ISBLANK('STB Models Tier 4'!AM91)),ISBLANK('STB Models Tier 4'!AK91)),"Incomplete",0.365*('STB Models Tier 4'!AJ91*AQ91+'STB Models Tier 4'!AK91*AR91+'STB Models Tier 4'!AL91*AS91+'STB Models Tier 4'!AM91*AT91))))</f>
        <v/>
      </c>
      <c r="AV91" s="16" t="str">
        <f>IF(ISBLANK('STB Models Tier 4'!F91),"",VLOOKUP(F91,'Tier 4 Allowances'!$A$2:$B$6,2,FALSE)+SUM($I91:$AH91)+AJ91+AK91)</f>
        <v/>
      </c>
      <c r="AW91" s="37" t="str">
        <f>IF(ISBLANK('STB Models Tier 4'!F91),"",AV91+'STB Models Tier 4'!AI91)</f>
        <v/>
      </c>
      <c r="AX91" s="37" t="str">
        <f>IF(ISBLANK('STB Models Tier 4'!AN91),"",IF('STB Models Tier 4'!AN91&gt;'Tier 4 Calculations'!AW91,"No","Yes"))</f>
        <v/>
      </c>
      <c r="AY91" s="51" t="str">
        <f>IF(ISBLANK('STB Models Tier 4'!AS91),"",'STB Models Tier 4'!AS91)</f>
        <v/>
      </c>
    </row>
    <row r="92" spans="1:51" ht="16" x14ac:dyDescent="0.2">
      <c r="A92" s="16" t="str">
        <f>IF(ISBLANK('STB Models Tier 4'!A92),"",'STB Models Tier 4'!A92)</f>
        <v/>
      </c>
      <c r="B92" s="16" t="str">
        <f>IF(ISBLANK('STB Models Tier 4'!B92),"",'STB Models Tier 4'!B92)</f>
        <v/>
      </c>
      <c r="C92" s="16" t="str">
        <f>IF(ISBLANK('STB Models Tier 4'!C92),"",'STB Models Tier 4'!C92)</f>
        <v/>
      </c>
      <c r="D92" s="16" t="str">
        <f>IF(ISBLANK('STB Models Tier 4'!D92),"",'STB Models Tier 4'!D92)</f>
        <v/>
      </c>
      <c r="E92" s="16" t="str">
        <f>IF(ISBLANK('STB Models Tier 4'!E92),"",'STB Models Tier 4'!E92)</f>
        <v/>
      </c>
      <c r="F92" s="16" t="str">
        <f>IF(ISBLANK('STB Models Tier 4'!F92),"",'STB Models Tier 4'!F92)</f>
        <v/>
      </c>
      <c r="G92" s="16" t="str">
        <f>IF(ISBLANK('STB Models Tier 4'!G92),"",'STB Models Tier 4'!G92)</f>
        <v/>
      </c>
      <c r="H92" s="16" t="str">
        <f>IF(ISBLANK('STB Models Tier 4'!H92),"",'STB Models Tier 4'!H92)</f>
        <v/>
      </c>
      <c r="I92" s="16" t="str">
        <f>IF(AND(NOT(ISBLANK('STB Models Tier 4'!I92)),NOT(ISBLANK(VLOOKUP($F92,'Tier 4 Allowances'!$A$2:$AB$6,3,FALSE))),'STB Models Tier 4'!I92&lt;2), 'STB Models Tier 4'!I92*$I$2,"")</f>
        <v/>
      </c>
      <c r="J92" s="16" t="str">
        <f>IF(AND(NOT(ISBLANK('STB Models Tier 4'!J92)),NOT(ISBLANK(VLOOKUP($F92,'Tier 4 Allowances'!$A$2:$AB$6,4,FALSE))),'STB Models Tier 4'!J92&lt;3), 'STB Models Tier 4'!J92*$J$2,"")</f>
        <v/>
      </c>
      <c r="K92" s="16" t="str">
        <f>IF(AND(NOT(ISBLANK('STB Models Tier 4'!K92)),NOT(ISBLANK(VLOOKUP($F92,'Tier 4 Allowances'!$A$2:$AB$6,5,FALSE))),'STB Models Tier 4'!K92&lt;2), 'STB Models Tier 4'!K92*$K$2,"")</f>
        <v/>
      </c>
      <c r="L92" s="16" t="str">
        <f>IF(AND(NOT(ISBLANK('STB Models Tier 4'!L92)),NOT(ISBLANK(VLOOKUP($F92,'Tier 4 Allowances'!$A$2:$AB$6,6,FALSE))),'STB Models Tier 4'!L92&lt;3), 'STB Models Tier 4'!L92*$L$2,"")</f>
        <v/>
      </c>
      <c r="M92" s="16" t="str">
        <f>IF(AND(NOT(ISBLANK('STB Models Tier 4'!M92)),OR(ISBLANK('STB Models Tier 4'!N92),'STB Models Tier 4'!N92=0),NOT(ISBLANK(VLOOKUP($F92,'Tier 4 Allowances'!$A$2:$AB$6,7,FALSE))),'STB Models Tier 4'!M92&lt;2), 'STB Models Tier 4'!M92*$M$2,"")</f>
        <v/>
      </c>
      <c r="N92" s="16" t="str">
        <f>IF(AND(NOT(ISBLANK('STB Models Tier 4'!N92)),NOT(ISBLANK(VLOOKUP($F92,'Tier 4 Allowances'!$A$2:$AB$6,8,FALSE))),'STB Models Tier 4'!N92&lt;2), 'STB Models Tier 4'!N92*$N$2,"")</f>
        <v/>
      </c>
      <c r="O92" s="16" t="str">
        <f>IF(AND(NOT(ISBLANK('STB Models Tier 4'!O92)),NOT(ISBLANK(VLOOKUP($F92,'Tier 4 Allowances'!$A$2:$AB$6,9,FALSE))),'STB Models Tier 4'!O92&lt;7), 'STB Models Tier 4'!O92*$O$2,"")</f>
        <v/>
      </c>
      <c r="P92" s="16" t="str">
        <f>IF(AND(NOT(ISBLANK('STB Models Tier 4'!P92)),OR(ISBLANK('STB Models Tier 4'!S92),'STB Models Tier 4'!S92=0),NOT(ISBLANK(VLOOKUP($F92,'Tier 4 Allowances'!$A$2:$AB$6,10,FALSE))),'STB Models Tier 4'!P92&lt;2), 'STB Models Tier 4'!P92*$P$2,"")</f>
        <v/>
      </c>
      <c r="Q92" s="16" t="str">
        <f>IF(AND(NOT(ISBLANK('STB Models Tier 4'!Q92)),NOT(ISBLANK(VLOOKUP($F92,'Tier 4 Allowances'!$A$2:$AB$6,11,FALSE))),'STB Models Tier 4'!Q92&lt;2), 'STB Models Tier 4'!Q92*$Q$2,"")</f>
        <v/>
      </c>
      <c r="R92" s="16" t="str">
        <f>IF(AND(NOT(ISBLANK('STB Models Tier 4'!R92)),OR(ISBLANK('STB Models Tier 4'!S92),'STB Models Tier 4'!S92=0),NOT(ISBLANK(VLOOKUP($F92,'Tier 4 Allowances'!$A$2:$AB$6,12,FALSE))),'STB Models Tier 4'!R92&lt;2), 'STB Models Tier 4'!R92*$R$2,"")</f>
        <v/>
      </c>
      <c r="S92" s="16" t="str">
        <f>IF(AND(NOT(ISBLANK('STB Models Tier 4'!S92)),NOT(ISBLANK(VLOOKUP($F92,'Tier 4 Allowances'!$A$2:$AB$6,13,FALSE))),'STB Models Tier 4'!S92&lt;2), 'STB Models Tier 4'!S92*$S$2,"")</f>
        <v/>
      </c>
      <c r="T92" s="16" t="str">
        <f>IF(AND(NOT(ISBLANK('STB Models Tier 4'!T92)),NOT(ISBLANK(VLOOKUP($F92,'Tier 4 Allowances'!$A$2:$AB$6,14,FALSE))),'STB Models Tier 4'!T92&lt;2), 'STB Models Tier 4'!T92*$T$2,"")</f>
        <v/>
      </c>
      <c r="U92" s="16" t="str">
        <f>IF(AND(NOT(ISBLANK('STB Models Tier 4'!U92)),NOT(ISBLANK(VLOOKUP($F92,'Tier 4 Allowances'!$A$2:$AB$6,15,FALSE))),'STB Models Tier 4'!U92&lt;3), 'STB Models Tier 4'!U92*$U$2,"")</f>
        <v/>
      </c>
      <c r="V92" s="16" t="str">
        <f>IF(AND(NOT(ISBLANK('STB Models Tier 4'!V92)),NOT(ISBLANK(VLOOKUP($F92,'Tier 4 Allowances'!$A$2:$AB$6,16,FALSE))),'STB Models Tier 4'!V92&lt;2), 'STB Models Tier 4'!V92*$V$2,"")</f>
        <v/>
      </c>
      <c r="W92" s="16" t="str">
        <f>IF(AND(NOT(ISBLANK('STB Models Tier 4'!W92)),NOT(ISBLANK(VLOOKUP($F92,'Tier 4 Allowances'!$A$2:$AB$6,17,FALSE))),'STB Models Tier 4'!W92&lt;6), 'STB Models Tier 4'!W92*$W$2,"")</f>
        <v/>
      </c>
      <c r="X92" s="16" t="str">
        <f>IF(AND(NOT(ISBLANK('STB Models Tier 4'!X92)),NOT(ISBLANK(VLOOKUP($F92,'Tier 4 Allowances'!$A$2:$AB$6,18,FALSE))),'STB Models Tier 4'!X92&lt;3), 'STB Models Tier 4'!X92*$X$2,"")</f>
        <v/>
      </c>
      <c r="Y92" s="16" t="str">
        <f>IF(AND(NOT(ISBLANK('STB Models Tier 4'!Y92)),NOT(ISBLANK(VLOOKUP($F92,'Tier 4 Allowances'!$A$2:$AB$6,19,FALSE))),'STB Models Tier 4'!Y92&lt;3), 'STB Models Tier 4'!Y92*$Y$2,"")</f>
        <v/>
      </c>
      <c r="Z92" s="16" t="str">
        <f>IF(AND(NOT(ISBLANK('STB Models Tier 4'!Z92)),NOT(ISBLANK(VLOOKUP($F92,'Tier 4 Allowances'!$A$2:$AB$6,20,FALSE))),'STB Models Tier 4'!Z92&lt;11), 'STB Models Tier 4'!Z92*$Z$2,"")</f>
        <v/>
      </c>
      <c r="AA92" s="16" t="str">
        <f>IF(AND(NOT(ISBLANK('STB Models Tier 4'!AA92)),NOT(ISBLANK(VLOOKUP($F92,'Tier 4 Allowances'!$A$2:$AB$6,21,FALSE))),'STB Models Tier 4'!AA92&lt;3), 'STB Models Tier 4'!AA92*$AA$2,"")</f>
        <v/>
      </c>
      <c r="AB92" s="16" t="str">
        <f>IF(AND(NOT(ISBLANK('STB Models Tier 4'!AB92)),NOT(ISBLANK(VLOOKUP($F92,'Tier 4 Allowances'!$A$2:$AB$6,22,FALSE))),'STB Models Tier 4'!AB92&lt;3), 'STB Models Tier 4'!AB92*$AB$2,"")</f>
        <v/>
      </c>
      <c r="AC92" s="16" t="str">
        <f>IF(AND(NOT(ISBLANK('STB Models Tier 4'!AC92)),NOT(ISBLANK(VLOOKUP($F92,'Tier 4 Allowances'!$A$2:$AB$6,23,FALSE))),'STB Models Tier 4'!AC92&lt;11), 'STB Models Tier 4'!AC92*$AC$2,"")</f>
        <v/>
      </c>
      <c r="AD92" s="16" t="str">
        <f>IF(AND(NOT(ISBLANK('STB Models Tier 4'!AD92)),NOT(ISBLANK(VLOOKUP($F92,'Tier 4 Allowances'!$A$2:$AB$6,24,FALSE))),'STB Models Tier 4'!AD92&lt;2), 'STB Models Tier 4'!AD92*$AD$2,"")</f>
        <v/>
      </c>
      <c r="AE92" s="16" t="str">
        <f>IF(AND(NOT(ISBLANK('STB Models Tier 4'!AE92)),NOT(ISBLANK(VLOOKUP($F92,'Tier 4 Allowances'!$A$2:$AB$6,25,FALSE))),'STB Models Tier 4'!AE92&lt;2,OR(ISBLANK('STB Models Tier 4'!AD92),'STB Models Tier 4'!AD92=0),OR(ISBLANK('STB Models Tier 4'!$O92),'STB Models Tier 4'!$O92=0)), 'STB Models Tier 4'!AE92*$AE$2,"")</f>
        <v/>
      </c>
      <c r="AF92" s="16" t="str">
        <f>IF(AND(NOT(ISBLANK('STB Models Tier 4'!AF92)),NOT(ISBLANK(VLOOKUP($F92,'Tier 4 Allowances'!$A$2:$AB$6,26,FALSE))),'STB Models Tier 4'!AF92&lt;2), 'STB Models Tier 4'!AF92*$AF$2,"")</f>
        <v/>
      </c>
      <c r="AG92" s="16" t="str">
        <f>IF(AND(NOT(ISBLANK('STB Models Tier 4'!AG92)),NOT(ISBLANK(VLOOKUP($F92,'Tier 4 Allowances'!$A$2:$AB$6,27,FALSE))),'STB Models Tier 4'!AG92&lt;2), 'STB Models Tier 4'!AG92*$AG$2,"")</f>
        <v/>
      </c>
      <c r="AH92" s="16" t="str">
        <f>IF(AND(NOT(ISBLANK('STB Models Tier 4'!AH92)),NOT(ISBLANK(VLOOKUP($F92,'Tier 4 Allowances'!$A$2:$AB$6,28,FALSE))),'STB Models Tier 4'!AH92&lt;2), 'STB Models Tier 4'!AH92*$AH$2,"")</f>
        <v/>
      </c>
      <c r="AI92" s="37" t="str">
        <f>IF(ISBLANK('STB Models Tier 4'!AI92),"",'STB Models Tier 4'!AI92)</f>
        <v/>
      </c>
      <c r="AJ92" s="37">
        <f>IF(AND('STB Models Tier 4'!AS92="Yes",P92=$P$2,NOT(Q92=$Q$2)),-10,0)</f>
        <v>0</v>
      </c>
      <c r="AK92" s="37">
        <f>IF(AND('STB Models Tier 4'!AS92="Yes",AF92=$AF$2),-5,0)</f>
        <v>0</v>
      </c>
      <c r="AL92" s="17" t="str">
        <f>IF(ISBLANK('STB Models Tier 4'!AJ92),"",'STB Models Tier 4'!AJ92)</f>
        <v/>
      </c>
      <c r="AM92" s="17" t="str">
        <f>IF(ISBLANK('STB Models Tier 4'!AK92),"",'STB Models Tier 4'!AK92)</f>
        <v/>
      </c>
      <c r="AN92" s="17" t="str">
        <f>IF(ISBLANK('STB Models Tier 4'!AL92),"",'STB Models Tier 4'!AL92)</f>
        <v/>
      </c>
      <c r="AO92" s="17" t="str">
        <f>IF(ISBLANK('STB Models Tier 4'!AM92),"",'STB Models Tier 4'!AM92)</f>
        <v/>
      </c>
      <c r="AP92" s="17" t="str">
        <f>IF(ISBLANK('STB Models Tier 4'!AN92),"",'STB Models Tier 4'!AN92)</f>
        <v/>
      </c>
      <c r="AQ92" s="17" t="str">
        <f>IF(ISBLANK('STB Models Tier 4'!F92),"",IF(ISBLANK('STB Models Tier 4'!G92), 14, 7-(4-$G92)/2))</f>
        <v/>
      </c>
      <c r="AR92" s="17" t="str">
        <f>IF(ISBLANK('STB Models Tier 4'!F92),"",IF(ISBLANK('STB Models Tier 4'!H92),10,(10-H92)))</f>
        <v/>
      </c>
      <c r="AS92" s="17" t="str">
        <f>IF(ISBLANK('STB Models Tier 4'!F92),"",IF(ISBLANK('STB Models Tier 4'!G92),0,7+(4-G92)/2))</f>
        <v/>
      </c>
      <c r="AT92" s="17" t="str">
        <f>IF(ISBLANK('STB Models Tier 4'!F92),"",'STB Models Tier 4'!H92)</f>
        <v/>
      </c>
      <c r="AU92" s="17" t="str">
        <f>IF(ISBLANK('STB Models Tier 4'!F92),"",(IF(OR(AND(NOT(ISBLANK('STB Models Tier 4'!G92)),ISBLANK('STB Models Tier 4'!AL92)),AND(NOT(ISBLANK('STB Models Tier 4'!H92)),ISBLANK('STB Models Tier 4'!AM92)),ISBLANK('STB Models Tier 4'!AK92)),"Incomplete",0.365*('STB Models Tier 4'!AJ92*AQ92+'STB Models Tier 4'!AK92*AR92+'STB Models Tier 4'!AL92*AS92+'STB Models Tier 4'!AM92*AT92))))</f>
        <v/>
      </c>
      <c r="AV92" s="16" t="str">
        <f>IF(ISBLANK('STB Models Tier 4'!F92),"",VLOOKUP(F92,'Tier 4 Allowances'!$A$2:$B$6,2,FALSE)+SUM($I92:$AH92)+AJ92+AK92)</f>
        <v/>
      </c>
      <c r="AW92" s="37" t="str">
        <f>IF(ISBLANK('STB Models Tier 4'!F92),"",AV92+'STB Models Tier 4'!AI92)</f>
        <v/>
      </c>
      <c r="AX92" s="37" t="str">
        <f>IF(ISBLANK('STB Models Tier 4'!AN92),"",IF('STB Models Tier 4'!AN92&gt;'Tier 4 Calculations'!AW92,"No","Yes"))</f>
        <v/>
      </c>
      <c r="AY92" s="51" t="str">
        <f>IF(ISBLANK('STB Models Tier 4'!AS92),"",'STB Models Tier 4'!AS92)</f>
        <v/>
      </c>
    </row>
    <row r="93" spans="1:51" ht="16" x14ac:dyDescent="0.2">
      <c r="A93" s="16" t="str">
        <f>IF(ISBLANK('STB Models Tier 4'!A93),"",'STB Models Tier 4'!A93)</f>
        <v/>
      </c>
      <c r="B93" s="16" t="str">
        <f>IF(ISBLANK('STB Models Tier 4'!B93),"",'STB Models Tier 4'!B93)</f>
        <v/>
      </c>
      <c r="C93" s="16" t="str">
        <f>IF(ISBLANK('STB Models Tier 4'!C93),"",'STB Models Tier 4'!C93)</f>
        <v/>
      </c>
      <c r="D93" s="16" t="str">
        <f>IF(ISBLANK('STB Models Tier 4'!D93),"",'STB Models Tier 4'!D93)</f>
        <v/>
      </c>
      <c r="E93" s="16" t="str">
        <f>IF(ISBLANK('STB Models Tier 4'!E93),"",'STB Models Tier 4'!E93)</f>
        <v/>
      </c>
      <c r="F93" s="16" t="str">
        <f>IF(ISBLANK('STB Models Tier 4'!F93),"",'STB Models Tier 4'!F93)</f>
        <v/>
      </c>
      <c r="G93" s="16" t="str">
        <f>IF(ISBLANK('STB Models Tier 4'!G93),"",'STB Models Tier 4'!G93)</f>
        <v/>
      </c>
      <c r="H93" s="16" t="str">
        <f>IF(ISBLANK('STB Models Tier 4'!H93),"",'STB Models Tier 4'!H93)</f>
        <v/>
      </c>
      <c r="I93" s="16" t="str">
        <f>IF(AND(NOT(ISBLANK('STB Models Tier 4'!I93)),NOT(ISBLANK(VLOOKUP($F93,'Tier 4 Allowances'!$A$2:$AB$6,3,FALSE))),'STB Models Tier 4'!I93&lt;2), 'STB Models Tier 4'!I93*$I$2,"")</f>
        <v/>
      </c>
      <c r="J93" s="16" t="str">
        <f>IF(AND(NOT(ISBLANK('STB Models Tier 4'!J93)),NOT(ISBLANK(VLOOKUP($F93,'Tier 4 Allowances'!$A$2:$AB$6,4,FALSE))),'STB Models Tier 4'!J93&lt;3), 'STB Models Tier 4'!J93*$J$2,"")</f>
        <v/>
      </c>
      <c r="K93" s="16" t="str">
        <f>IF(AND(NOT(ISBLANK('STB Models Tier 4'!K93)),NOT(ISBLANK(VLOOKUP($F93,'Tier 4 Allowances'!$A$2:$AB$6,5,FALSE))),'STB Models Tier 4'!K93&lt;2), 'STB Models Tier 4'!K93*$K$2,"")</f>
        <v/>
      </c>
      <c r="L93" s="16" t="str">
        <f>IF(AND(NOT(ISBLANK('STB Models Tier 4'!L93)),NOT(ISBLANK(VLOOKUP($F93,'Tier 4 Allowances'!$A$2:$AB$6,6,FALSE))),'STB Models Tier 4'!L93&lt;3), 'STB Models Tier 4'!L93*$L$2,"")</f>
        <v/>
      </c>
      <c r="M93" s="16" t="str">
        <f>IF(AND(NOT(ISBLANK('STB Models Tier 4'!M93)),OR(ISBLANK('STB Models Tier 4'!N93),'STB Models Tier 4'!N93=0),NOT(ISBLANK(VLOOKUP($F93,'Tier 4 Allowances'!$A$2:$AB$6,7,FALSE))),'STB Models Tier 4'!M93&lt;2), 'STB Models Tier 4'!M93*$M$2,"")</f>
        <v/>
      </c>
      <c r="N93" s="16" t="str">
        <f>IF(AND(NOT(ISBLANK('STB Models Tier 4'!N93)),NOT(ISBLANK(VLOOKUP($F93,'Tier 4 Allowances'!$A$2:$AB$6,8,FALSE))),'STB Models Tier 4'!N93&lt;2), 'STB Models Tier 4'!N93*$N$2,"")</f>
        <v/>
      </c>
      <c r="O93" s="16" t="str">
        <f>IF(AND(NOT(ISBLANK('STB Models Tier 4'!O93)),NOT(ISBLANK(VLOOKUP($F93,'Tier 4 Allowances'!$A$2:$AB$6,9,FALSE))),'STB Models Tier 4'!O93&lt;7), 'STB Models Tier 4'!O93*$O$2,"")</f>
        <v/>
      </c>
      <c r="P93" s="16" t="str">
        <f>IF(AND(NOT(ISBLANK('STB Models Tier 4'!P93)),OR(ISBLANK('STB Models Tier 4'!S93),'STB Models Tier 4'!S93=0),NOT(ISBLANK(VLOOKUP($F93,'Tier 4 Allowances'!$A$2:$AB$6,10,FALSE))),'STB Models Tier 4'!P93&lt;2), 'STB Models Tier 4'!P93*$P$2,"")</f>
        <v/>
      </c>
      <c r="Q93" s="16" t="str">
        <f>IF(AND(NOT(ISBLANK('STB Models Tier 4'!Q93)),NOT(ISBLANK(VLOOKUP($F93,'Tier 4 Allowances'!$A$2:$AB$6,11,FALSE))),'STB Models Tier 4'!Q93&lt;2), 'STB Models Tier 4'!Q93*$Q$2,"")</f>
        <v/>
      </c>
      <c r="R93" s="16" t="str">
        <f>IF(AND(NOT(ISBLANK('STB Models Tier 4'!R93)),OR(ISBLANK('STB Models Tier 4'!S93),'STB Models Tier 4'!S93=0),NOT(ISBLANK(VLOOKUP($F93,'Tier 4 Allowances'!$A$2:$AB$6,12,FALSE))),'STB Models Tier 4'!R93&lt;2), 'STB Models Tier 4'!R93*$R$2,"")</f>
        <v/>
      </c>
      <c r="S93" s="16" t="str">
        <f>IF(AND(NOT(ISBLANK('STB Models Tier 4'!S93)),NOT(ISBLANK(VLOOKUP($F93,'Tier 4 Allowances'!$A$2:$AB$6,13,FALSE))),'STB Models Tier 4'!S93&lt;2), 'STB Models Tier 4'!S93*$S$2,"")</f>
        <v/>
      </c>
      <c r="T93" s="16" t="str">
        <f>IF(AND(NOT(ISBLANK('STB Models Tier 4'!T93)),NOT(ISBLANK(VLOOKUP($F93,'Tier 4 Allowances'!$A$2:$AB$6,14,FALSE))),'STB Models Tier 4'!T93&lt;2), 'STB Models Tier 4'!T93*$T$2,"")</f>
        <v/>
      </c>
      <c r="U93" s="16" t="str">
        <f>IF(AND(NOT(ISBLANK('STB Models Tier 4'!U93)),NOT(ISBLANK(VLOOKUP($F93,'Tier 4 Allowances'!$A$2:$AB$6,15,FALSE))),'STB Models Tier 4'!U93&lt;3), 'STB Models Tier 4'!U93*$U$2,"")</f>
        <v/>
      </c>
      <c r="V93" s="16" t="str">
        <f>IF(AND(NOT(ISBLANK('STB Models Tier 4'!V93)),NOT(ISBLANK(VLOOKUP($F93,'Tier 4 Allowances'!$A$2:$AB$6,16,FALSE))),'STB Models Tier 4'!V93&lt;2), 'STB Models Tier 4'!V93*$V$2,"")</f>
        <v/>
      </c>
      <c r="W93" s="16" t="str">
        <f>IF(AND(NOT(ISBLANK('STB Models Tier 4'!W93)),NOT(ISBLANK(VLOOKUP($F93,'Tier 4 Allowances'!$A$2:$AB$6,17,FALSE))),'STB Models Tier 4'!W93&lt;6), 'STB Models Tier 4'!W93*$W$2,"")</f>
        <v/>
      </c>
      <c r="X93" s="16" t="str">
        <f>IF(AND(NOT(ISBLANK('STB Models Tier 4'!X93)),NOT(ISBLANK(VLOOKUP($F93,'Tier 4 Allowances'!$A$2:$AB$6,18,FALSE))),'STB Models Tier 4'!X93&lt;3), 'STB Models Tier 4'!X93*$X$2,"")</f>
        <v/>
      </c>
      <c r="Y93" s="16" t="str">
        <f>IF(AND(NOT(ISBLANK('STB Models Tier 4'!Y93)),NOT(ISBLANK(VLOOKUP($F93,'Tier 4 Allowances'!$A$2:$AB$6,19,FALSE))),'STB Models Tier 4'!Y93&lt;3), 'STB Models Tier 4'!Y93*$Y$2,"")</f>
        <v/>
      </c>
      <c r="Z93" s="16" t="str">
        <f>IF(AND(NOT(ISBLANK('STB Models Tier 4'!Z93)),NOT(ISBLANK(VLOOKUP($F93,'Tier 4 Allowances'!$A$2:$AB$6,20,FALSE))),'STB Models Tier 4'!Z93&lt;11), 'STB Models Tier 4'!Z93*$Z$2,"")</f>
        <v/>
      </c>
      <c r="AA93" s="16" t="str">
        <f>IF(AND(NOT(ISBLANK('STB Models Tier 4'!AA93)),NOT(ISBLANK(VLOOKUP($F93,'Tier 4 Allowances'!$A$2:$AB$6,21,FALSE))),'STB Models Tier 4'!AA93&lt;3), 'STB Models Tier 4'!AA93*$AA$2,"")</f>
        <v/>
      </c>
      <c r="AB93" s="16" t="str">
        <f>IF(AND(NOT(ISBLANK('STB Models Tier 4'!AB93)),NOT(ISBLANK(VLOOKUP($F93,'Tier 4 Allowances'!$A$2:$AB$6,22,FALSE))),'STB Models Tier 4'!AB93&lt;3), 'STB Models Tier 4'!AB93*$AB$2,"")</f>
        <v/>
      </c>
      <c r="AC93" s="16" t="str">
        <f>IF(AND(NOT(ISBLANK('STB Models Tier 4'!AC93)),NOT(ISBLANK(VLOOKUP($F93,'Tier 4 Allowances'!$A$2:$AB$6,23,FALSE))),'STB Models Tier 4'!AC93&lt;11), 'STB Models Tier 4'!AC93*$AC$2,"")</f>
        <v/>
      </c>
      <c r="AD93" s="16" t="str">
        <f>IF(AND(NOT(ISBLANK('STB Models Tier 4'!AD93)),NOT(ISBLANK(VLOOKUP($F93,'Tier 4 Allowances'!$A$2:$AB$6,24,FALSE))),'STB Models Tier 4'!AD93&lt;2), 'STB Models Tier 4'!AD93*$AD$2,"")</f>
        <v/>
      </c>
      <c r="AE93" s="16" t="str">
        <f>IF(AND(NOT(ISBLANK('STB Models Tier 4'!AE93)),NOT(ISBLANK(VLOOKUP($F93,'Tier 4 Allowances'!$A$2:$AB$6,25,FALSE))),'STB Models Tier 4'!AE93&lt;2,OR(ISBLANK('STB Models Tier 4'!AD93),'STB Models Tier 4'!AD93=0),OR(ISBLANK('STB Models Tier 4'!$O93),'STB Models Tier 4'!$O93=0)), 'STB Models Tier 4'!AE93*$AE$2,"")</f>
        <v/>
      </c>
      <c r="AF93" s="16" t="str">
        <f>IF(AND(NOT(ISBLANK('STB Models Tier 4'!AF93)),NOT(ISBLANK(VLOOKUP($F93,'Tier 4 Allowances'!$A$2:$AB$6,26,FALSE))),'STB Models Tier 4'!AF93&lt;2), 'STB Models Tier 4'!AF93*$AF$2,"")</f>
        <v/>
      </c>
      <c r="AG93" s="16" t="str">
        <f>IF(AND(NOT(ISBLANK('STB Models Tier 4'!AG93)),NOT(ISBLANK(VLOOKUP($F93,'Tier 4 Allowances'!$A$2:$AB$6,27,FALSE))),'STB Models Tier 4'!AG93&lt;2), 'STB Models Tier 4'!AG93*$AG$2,"")</f>
        <v/>
      </c>
      <c r="AH93" s="16" t="str">
        <f>IF(AND(NOT(ISBLANK('STB Models Tier 4'!AH93)),NOT(ISBLANK(VLOOKUP($F93,'Tier 4 Allowances'!$A$2:$AB$6,28,FALSE))),'STB Models Tier 4'!AH93&lt;2), 'STB Models Tier 4'!AH93*$AH$2,"")</f>
        <v/>
      </c>
      <c r="AI93" s="37" t="str">
        <f>IF(ISBLANK('STB Models Tier 4'!AI93),"",'STB Models Tier 4'!AI93)</f>
        <v/>
      </c>
      <c r="AJ93" s="37">
        <f>IF(AND('STB Models Tier 4'!AS93="Yes",P93=$P$2,NOT(Q93=$Q$2)),-10,0)</f>
        <v>0</v>
      </c>
      <c r="AK93" s="37">
        <f>IF(AND('STB Models Tier 4'!AS93="Yes",AF93=$AF$2),-5,0)</f>
        <v>0</v>
      </c>
      <c r="AL93" s="17" t="str">
        <f>IF(ISBLANK('STB Models Tier 4'!AJ93),"",'STB Models Tier 4'!AJ93)</f>
        <v/>
      </c>
      <c r="AM93" s="17" t="str">
        <f>IF(ISBLANK('STB Models Tier 4'!AK93),"",'STB Models Tier 4'!AK93)</f>
        <v/>
      </c>
      <c r="AN93" s="17" t="str">
        <f>IF(ISBLANK('STB Models Tier 4'!AL93),"",'STB Models Tier 4'!AL93)</f>
        <v/>
      </c>
      <c r="AO93" s="17" t="str">
        <f>IF(ISBLANK('STB Models Tier 4'!AM93),"",'STB Models Tier 4'!AM93)</f>
        <v/>
      </c>
      <c r="AP93" s="17" t="str">
        <f>IF(ISBLANK('STB Models Tier 4'!AN93),"",'STB Models Tier 4'!AN93)</f>
        <v/>
      </c>
      <c r="AQ93" s="17" t="str">
        <f>IF(ISBLANK('STB Models Tier 4'!F93),"",IF(ISBLANK('STB Models Tier 4'!G93), 14, 7-(4-$G93)/2))</f>
        <v/>
      </c>
      <c r="AR93" s="17" t="str">
        <f>IF(ISBLANK('STB Models Tier 4'!F93),"",IF(ISBLANK('STB Models Tier 4'!H93),10,(10-H93)))</f>
        <v/>
      </c>
      <c r="AS93" s="17" t="str">
        <f>IF(ISBLANK('STB Models Tier 4'!F93),"",IF(ISBLANK('STB Models Tier 4'!G93),0,7+(4-G93)/2))</f>
        <v/>
      </c>
      <c r="AT93" s="17" t="str">
        <f>IF(ISBLANK('STB Models Tier 4'!F93),"",'STB Models Tier 4'!H93)</f>
        <v/>
      </c>
      <c r="AU93" s="17" t="str">
        <f>IF(ISBLANK('STB Models Tier 4'!F93),"",(IF(OR(AND(NOT(ISBLANK('STB Models Tier 4'!G93)),ISBLANK('STB Models Tier 4'!AL93)),AND(NOT(ISBLANK('STB Models Tier 4'!H93)),ISBLANK('STB Models Tier 4'!AM93)),ISBLANK('STB Models Tier 4'!AK93)),"Incomplete",0.365*('STB Models Tier 4'!AJ93*AQ93+'STB Models Tier 4'!AK93*AR93+'STB Models Tier 4'!AL93*AS93+'STB Models Tier 4'!AM93*AT93))))</f>
        <v/>
      </c>
      <c r="AV93" s="16" t="str">
        <f>IF(ISBLANK('STB Models Tier 4'!F93),"",VLOOKUP(F93,'Tier 4 Allowances'!$A$2:$B$6,2,FALSE)+SUM($I93:$AH93)+AJ93+AK93)</f>
        <v/>
      </c>
      <c r="AW93" s="37" t="str">
        <f>IF(ISBLANK('STB Models Tier 4'!F93),"",AV93+'STB Models Tier 4'!AI93)</f>
        <v/>
      </c>
      <c r="AX93" s="37" t="str">
        <f>IF(ISBLANK('STB Models Tier 4'!AN93),"",IF('STB Models Tier 4'!AN93&gt;'Tier 4 Calculations'!AW93,"No","Yes"))</f>
        <v/>
      </c>
      <c r="AY93" s="51" t="str">
        <f>IF(ISBLANK('STB Models Tier 4'!AS93),"",'STB Models Tier 4'!AS93)</f>
        <v/>
      </c>
    </row>
    <row r="94" spans="1:51" ht="16" x14ac:dyDescent="0.2">
      <c r="A94" s="16" t="str">
        <f>IF(ISBLANK('STB Models Tier 4'!A94),"",'STB Models Tier 4'!A94)</f>
        <v/>
      </c>
      <c r="B94" s="16" t="str">
        <f>IF(ISBLANK('STB Models Tier 4'!B94),"",'STB Models Tier 4'!B94)</f>
        <v/>
      </c>
      <c r="C94" s="16" t="str">
        <f>IF(ISBLANK('STB Models Tier 4'!C94),"",'STB Models Tier 4'!C94)</f>
        <v/>
      </c>
      <c r="D94" s="16" t="str">
        <f>IF(ISBLANK('STB Models Tier 4'!D94),"",'STB Models Tier 4'!D94)</f>
        <v/>
      </c>
      <c r="E94" s="16" t="str">
        <f>IF(ISBLANK('STB Models Tier 4'!E94),"",'STB Models Tier 4'!E94)</f>
        <v/>
      </c>
      <c r="F94" s="16" t="str">
        <f>IF(ISBLANK('STB Models Tier 4'!F94),"",'STB Models Tier 4'!F94)</f>
        <v/>
      </c>
      <c r="G94" s="16" t="str">
        <f>IF(ISBLANK('STB Models Tier 4'!G94),"",'STB Models Tier 4'!G94)</f>
        <v/>
      </c>
      <c r="H94" s="16" t="str">
        <f>IF(ISBLANK('STB Models Tier 4'!H94),"",'STB Models Tier 4'!H94)</f>
        <v/>
      </c>
      <c r="I94" s="16" t="str">
        <f>IF(AND(NOT(ISBLANK('STB Models Tier 4'!I94)),NOT(ISBLANK(VLOOKUP($F94,'Tier 4 Allowances'!$A$2:$AB$6,3,FALSE))),'STB Models Tier 4'!I94&lt;2), 'STB Models Tier 4'!I94*$I$2,"")</f>
        <v/>
      </c>
      <c r="J94" s="16" t="str">
        <f>IF(AND(NOT(ISBLANK('STB Models Tier 4'!J94)),NOT(ISBLANK(VLOOKUP($F94,'Tier 4 Allowances'!$A$2:$AB$6,4,FALSE))),'STB Models Tier 4'!J94&lt;3), 'STB Models Tier 4'!J94*$J$2,"")</f>
        <v/>
      </c>
      <c r="K94" s="16" t="str">
        <f>IF(AND(NOT(ISBLANK('STB Models Tier 4'!K94)),NOT(ISBLANK(VLOOKUP($F94,'Tier 4 Allowances'!$A$2:$AB$6,5,FALSE))),'STB Models Tier 4'!K94&lt;2), 'STB Models Tier 4'!K94*$K$2,"")</f>
        <v/>
      </c>
      <c r="L94" s="16" t="str">
        <f>IF(AND(NOT(ISBLANK('STB Models Tier 4'!L94)),NOT(ISBLANK(VLOOKUP($F94,'Tier 4 Allowances'!$A$2:$AB$6,6,FALSE))),'STB Models Tier 4'!L94&lt;3), 'STB Models Tier 4'!L94*$L$2,"")</f>
        <v/>
      </c>
      <c r="M94" s="16" t="str">
        <f>IF(AND(NOT(ISBLANK('STB Models Tier 4'!M94)),OR(ISBLANK('STB Models Tier 4'!N94),'STB Models Tier 4'!N94=0),NOT(ISBLANK(VLOOKUP($F94,'Tier 4 Allowances'!$A$2:$AB$6,7,FALSE))),'STB Models Tier 4'!M94&lt;2), 'STB Models Tier 4'!M94*$M$2,"")</f>
        <v/>
      </c>
      <c r="N94" s="16" t="str">
        <f>IF(AND(NOT(ISBLANK('STB Models Tier 4'!N94)),NOT(ISBLANK(VLOOKUP($F94,'Tier 4 Allowances'!$A$2:$AB$6,8,FALSE))),'STB Models Tier 4'!N94&lt;2), 'STB Models Tier 4'!N94*$N$2,"")</f>
        <v/>
      </c>
      <c r="O94" s="16" t="str">
        <f>IF(AND(NOT(ISBLANK('STB Models Tier 4'!O94)),NOT(ISBLANK(VLOOKUP($F94,'Tier 4 Allowances'!$A$2:$AB$6,9,FALSE))),'STB Models Tier 4'!O94&lt;7), 'STB Models Tier 4'!O94*$O$2,"")</f>
        <v/>
      </c>
      <c r="P94" s="16" t="str">
        <f>IF(AND(NOT(ISBLANK('STB Models Tier 4'!P94)),OR(ISBLANK('STB Models Tier 4'!S94),'STB Models Tier 4'!S94=0),NOT(ISBLANK(VLOOKUP($F94,'Tier 4 Allowances'!$A$2:$AB$6,10,FALSE))),'STB Models Tier 4'!P94&lt;2), 'STB Models Tier 4'!P94*$P$2,"")</f>
        <v/>
      </c>
      <c r="Q94" s="16" t="str">
        <f>IF(AND(NOT(ISBLANK('STB Models Tier 4'!Q94)),NOT(ISBLANK(VLOOKUP($F94,'Tier 4 Allowances'!$A$2:$AB$6,11,FALSE))),'STB Models Tier 4'!Q94&lt;2), 'STB Models Tier 4'!Q94*$Q$2,"")</f>
        <v/>
      </c>
      <c r="R94" s="16" t="str">
        <f>IF(AND(NOT(ISBLANK('STB Models Tier 4'!R94)),OR(ISBLANK('STB Models Tier 4'!S94),'STB Models Tier 4'!S94=0),NOT(ISBLANK(VLOOKUP($F94,'Tier 4 Allowances'!$A$2:$AB$6,12,FALSE))),'STB Models Tier 4'!R94&lt;2), 'STB Models Tier 4'!R94*$R$2,"")</f>
        <v/>
      </c>
      <c r="S94" s="16" t="str">
        <f>IF(AND(NOT(ISBLANK('STB Models Tier 4'!S94)),NOT(ISBLANK(VLOOKUP($F94,'Tier 4 Allowances'!$A$2:$AB$6,13,FALSE))),'STB Models Tier 4'!S94&lt;2), 'STB Models Tier 4'!S94*$S$2,"")</f>
        <v/>
      </c>
      <c r="T94" s="16" t="str">
        <f>IF(AND(NOT(ISBLANK('STB Models Tier 4'!T94)),NOT(ISBLANK(VLOOKUP($F94,'Tier 4 Allowances'!$A$2:$AB$6,14,FALSE))),'STB Models Tier 4'!T94&lt;2), 'STB Models Tier 4'!T94*$T$2,"")</f>
        <v/>
      </c>
      <c r="U94" s="16" t="str">
        <f>IF(AND(NOT(ISBLANK('STB Models Tier 4'!U94)),NOT(ISBLANK(VLOOKUP($F94,'Tier 4 Allowances'!$A$2:$AB$6,15,FALSE))),'STB Models Tier 4'!U94&lt;3), 'STB Models Tier 4'!U94*$U$2,"")</f>
        <v/>
      </c>
      <c r="V94" s="16" t="str">
        <f>IF(AND(NOT(ISBLANK('STB Models Tier 4'!V94)),NOT(ISBLANK(VLOOKUP($F94,'Tier 4 Allowances'!$A$2:$AB$6,16,FALSE))),'STB Models Tier 4'!V94&lt;2), 'STB Models Tier 4'!V94*$V$2,"")</f>
        <v/>
      </c>
      <c r="W94" s="16" t="str">
        <f>IF(AND(NOT(ISBLANK('STB Models Tier 4'!W94)),NOT(ISBLANK(VLOOKUP($F94,'Tier 4 Allowances'!$A$2:$AB$6,17,FALSE))),'STB Models Tier 4'!W94&lt;6), 'STB Models Tier 4'!W94*$W$2,"")</f>
        <v/>
      </c>
      <c r="X94" s="16" t="str">
        <f>IF(AND(NOT(ISBLANK('STB Models Tier 4'!X94)),NOT(ISBLANK(VLOOKUP($F94,'Tier 4 Allowances'!$A$2:$AB$6,18,FALSE))),'STB Models Tier 4'!X94&lt;3), 'STB Models Tier 4'!X94*$X$2,"")</f>
        <v/>
      </c>
      <c r="Y94" s="16" t="str">
        <f>IF(AND(NOT(ISBLANK('STB Models Tier 4'!Y94)),NOT(ISBLANK(VLOOKUP($F94,'Tier 4 Allowances'!$A$2:$AB$6,19,FALSE))),'STB Models Tier 4'!Y94&lt;3), 'STB Models Tier 4'!Y94*$Y$2,"")</f>
        <v/>
      </c>
      <c r="Z94" s="16" t="str">
        <f>IF(AND(NOT(ISBLANK('STB Models Tier 4'!Z94)),NOT(ISBLANK(VLOOKUP($F94,'Tier 4 Allowances'!$A$2:$AB$6,20,FALSE))),'STB Models Tier 4'!Z94&lt;11), 'STB Models Tier 4'!Z94*$Z$2,"")</f>
        <v/>
      </c>
      <c r="AA94" s="16" t="str">
        <f>IF(AND(NOT(ISBLANK('STB Models Tier 4'!AA94)),NOT(ISBLANK(VLOOKUP($F94,'Tier 4 Allowances'!$A$2:$AB$6,21,FALSE))),'STB Models Tier 4'!AA94&lt;3), 'STB Models Tier 4'!AA94*$AA$2,"")</f>
        <v/>
      </c>
      <c r="AB94" s="16" t="str">
        <f>IF(AND(NOT(ISBLANK('STB Models Tier 4'!AB94)),NOT(ISBLANK(VLOOKUP($F94,'Tier 4 Allowances'!$A$2:$AB$6,22,FALSE))),'STB Models Tier 4'!AB94&lt;3), 'STB Models Tier 4'!AB94*$AB$2,"")</f>
        <v/>
      </c>
      <c r="AC94" s="16" t="str">
        <f>IF(AND(NOT(ISBLANK('STB Models Tier 4'!AC94)),NOT(ISBLANK(VLOOKUP($F94,'Tier 4 Allowances'!$A$2:$AB$6,23,FALSE))),'STB Models Tier 4'!AC94&lt;11), 'STB Models Tier 4'!AC94*$AC$2,"")</f>
        <v/>
      </c>
      <c r="AD94" s="16" t="str">
        <f>IF(AND(NOT(ISBLANK('STB Models Tier 4'!AD94)),NOT(ISBLANK(VLOOKUP($F94,'Tier 4 Allowances'!$A$2:$AB$6,24,FALSE))),'STB Models Tier 4'!AD94&lt;2), 'STB Models Tier 4'!AD94*$AD$2,"")</f>
        <v/>
      </c>
      <c r="AE94" s="16" t="str">
        <f>IF(AND(NOT(ISBLANK('STB Models Tier 4'!AE94)),NOT(ISBLANK(VLOOKUP($F94,'Tier 4 Allowances'!$A$2:$AB$6,25,FALSE))),'STB Models Tier 4'!AE94&lt;2,OR(ISBLANK('STB Models Tier 4'!AD94),'STB Models Tier 4'!AD94=0),OR(ISBLANK('STB Models Tier 4'!$O94),'STB Models Tier 4'!$O94=0)), 'STB Models Tier 4'!AE94*$AE$2,"")</f>
        <v/>
      </c>
      <c r="AF94" s="16" t="str">
        <f>IF(AND(NOT(ISBLANK('STB Models Tier 4'!AF94)),NOT(ISBLANK(VLOOKUP($F94,'Tier 4 Allowances'!$A$2:$AB$6,26,FALSE))),'STB Models Tier 4'!AF94&lt;2), 'STB Models Tier 4'!AF94*$AF$2,"")</f>
        <v/>
      </c>
      <c r="AG94" s="16" t="str">
        <f>IF(AND(NOT(ISBLANK('STB Models Tier 4'!AG94)),NOT(ISBLANK(VLOOKUP($F94,'Tier 4 Allowances'!$A$2:$AB$6,27,FALSE))),'STB Models Tier 4'!AG94&lt;2), 'STB Models Tier 4'!AG94*$AG$2,"")</f>
        <v/>
      </c>
      <c r="AH94" s="16" t="str">
        <f>IF(AND(NOT(ISBLANK('STB Models Tier 4'!AH94)),NOT(ISBLANK(VLOOKUP($F94,'Tier 4 Allowances'!$A$2:$AB$6,28,FALSE))),'STB Models Tier 4'!AH94&lt;2), 'STB Models Tier 4'!AH94*$AH$2,"")</f>
        <v/>
      </c>
      <c r="AI94" s="37" t="str">
        <f>IF(ISBLANK('STB Models Tier 4'!AI94),"",'STB Models Tier 4'!AI94)</f>
        <v/>
      </c>
      <c r="AJ94" s="37">
        <f>IF(AND('STB Models Tier 4'!AS94="Yes",P94=$P$2,NOT(Q94=$Q$2)),-10,0)</f>
        <v>0</v>
      </c>
      <c r="AK94" s="37">
        <f>IF(AND('STB Models Tier 4'!AS94="Yes",AF94=$AF$2),-5,0)</f>
        <v>0</v>
      </c>
      <c r="AL94" s="17" t="str">
        <f>IF(ISBLANK('STB Models Tier 4'!AJ94),"",'STB Models Tier 4'!AJ94)</f>
        <v/>
      </c>
      <c r="AM94" s="17" t="str">
        <f>IF(ISBLANK('STB Models Tier 4'!AK94),"",'STB Models Tier 4'!AK94)</f>
        <v/>
      </c>
      <c r="AN94" s="17" t="str">
        <f>IF(ISBLANK('STB Models Tier 4'!AL94),"",'STB Models Tier 4'!AL94)</f>
        <v/>
      </c>
      <c r="AO94" s="17" t="str">
        <f>IF(ISBLANK('STB Models Tier 4'!AM94),"",'STB Models Tier 4'!AM94)</f>
        <v/>
      </c>
      <c r="AP94" s="17" t="str">
        <f>IF(ISBLANK('STB Models Tier 4'!AN94),"",'STB Models Tier 4'!AN94)</f>
        <v/>
      </c>
      <c r="AQ94" s="17" t="str">
        <f>IF(ISBLANK('STB Models Tier 4'!F94),"",IF(ISBLANK('STB Models Tier 4'!G94), 14, 7-(4-$G94)/2))</f>
        <v/>
      </c>
      <c r="AR94" s="17" t="str">
        <f>IF(ISBLANK('STB Models Tier 4'!F94),"",IF(ISBLANK('STB Models Tier 4'!H94),10,(10-H94)))</f>
        <v/>
      </c>
      <c r="AS94" s="17" t="str">
        <f>IF(ISBLANK('STB Models Tier 4'!F94),"",IF(ISBLANK('STB Models Tier 4'!G94),0,7+(4-G94)/2))</f>
        <v/>
      </c>
      <c r="AT94" s="17" t="str">
        <f>IF(ISBLANK('STB Models Tier 4'!F94),"",'STB Models Tier 4'!H94)</f>
        <v/>
      </c>
      <c r="AU94" s="17" t="str">
        <f>IF(ISBLANK('STB Models Tier 4'!F94),"",(IF(OR(AND(NOT(ISBLANK('STB Models Tier 4'!G94)),ISBLANK('STB Models Tier 4'!AL94)),AND(NOT(ISBLANK('STB Models Tier 4'!H94)),ISBLANK('STB Models Tier 4'!AM94)),ISBLANK('STB Models Tier 4'!AK94)),"Incomplete",0.365*('STB Models Tier 4'!AJ94*AQ94+'STB Models Tier 4'!AK94*AR94+'STB Models Tier 4'!AL94*AS94+'STB Models Tier 4'!AM94*AT94))))</f>
        <v/>
      </c>
      <c r="AV94" s="16" t="str">
        <f>IF(ISBLANK('STB Models Tier 4'!F94),"",VLOOKUP(F94,'Tier 4 Allowances'!$A$2:$B$6,2,FALSE)+SUM($I94:$AH94)+AJ94+AK94)</f>
        <v/>
      </c>
      <c r="AW94" s="37" t="str">
        <f>IF(ISBLANK('STB Models Tier 4'!F94),"",AV94+'STB Models Tier 4'!AI94)</f>
        <v/>
      </c>
      <c r="AX94" s="37" t="str">
        <f>IF(ISBLANK('STB Models Tier 4'!AN94),"",IF('STB Models Tier 4'!AN94&gt;'Tier 4 Calculations'!AW94,"No","Yes"))</f>
        <v/>
      </c>
      <c r="AY94" s="51" t="str">
        <f>IF(ISBLANK('STB Models Tier 4'!AS94),"",'STB Models Tier 4'!AS94)</f>
        <v/>
      </c>
    </row>
    <row r="95" spans="1:51" ht="16" x14ac:dyDescent="0.2">
      <c r="A95" s="16" t="str">
        <f>IF(ISBLANK('STB Models Tier 4'!A95),"",'STB Models Tier 4'!A95)</f>
        <v/>
      </c>
      <c r="B95" s="16" t="str">
        <f>IF(ISBLANK('STB Models Tier 4'!B95),"",'STB Models Tier 4'!B95)</f>
        <v/>
      </c>
      <c r="C95" s="16" t="str">
        <f>IF(ISBLANK('STB Models Tier 4'!C95),"",'STB Models Tier 4'!C95)</f>
        <v/>
      </c>
      <c r="D95" s="16" t="str">
        <f>IF(ISBLANK('STB Models Tier 4'!D95),"",'STB Models Tier 4'!D95)</f>
        <v/>
      </c>
      <c r="E95" s="16" t="str">
        <f>IF(ISBLANK('STB Models Tier 4'!E95),"",'STB Models Tier 4'!E95)</f>
        <v/>
      </c>
      <c r="F95" s="16" t="str">
        <f>IF(ISBLANK('STB Models Tier 4'!F95),"",'STB Models Tier 4'!F95)</f>
        <v/>
      </c>
      <c r="G95" s="16" t="str">
        <f>IF(ISBLANK('STB Models Tier 4'!G95),"",'STB Models Tier 4'!G95)</f>
        <v/>
      </c>
      <c r="H95" s="16" t="str">
        <f>IF(ISBLANK('STB Models Tier 4'!H95),"",'STB Models Tier 4'!H95)</f>
        <v/>
      </c>
      <c r="I95" s="16" t="str">
        <f>IF(AND(NOT(ISBLANK('STB Models Tier 4'!I95)),NOT(ISBLANK(VLOOKUP($F95,'Tier 4 Allowances'!$A$2:$AB$6,3,FALSE))),'STB Models Tier 4'!I95&lt;2), 'STB Models Tier 4'!I95*$I$2,"")</f>
        <v/>
      </c>
      <c r="J95" s="16" t="str">
        <f>IF(AND(NOT(ISBLANK('STB Models Tier 4'!J95)),NOT(ISBLANK(VLOOKUP($F95,'Tier 4 Allowances'!$A$2:$AB$6,4,FALSE))),'STB Models Tier 4'!J95&lt;3), 'STB Models Tier 4'!J95*$J$2,"")</f>
        <v/>
      </c>
      <c r="K95" s="16" t="str">
        <f>IF(AND(NOT(ISBLANK('STB Models Tier 4'!K95)),NOT(ISBLANK(VLOOKUP($F95,'Tier 4 Allowances'!$A$2:$AB$6,5,FALSE))),'STB Models Tier 4'!K95&lt;2), 'STB Models Tier 4'!K95*$K$2,"")</f>
        <v/>
      </c>
      <c r="L95" s="16" t="str">
        <f>IF(AND(NOT(ISBLANK('STB Models Tier 4'!L95)),NOT(ISBLANK(VLOOKUP($F95,'Tier 4 Allowances'!$A$2:$AB$6,6,FALSE))),'STB Models Tier 4'!L95&lt;3), 'STB Models Tier 4'!L95*$L$2,"")</f>
        <v/>
      </c>
      <c r="M95" s="16" t="str">
        <f>IF(AND(NOT(ISBLANK('STB Models Tier 4'!M95)),OR(ISBLANK('STB Models Tier 4'!N95),'STB Models Tier 4'!N95=0),NOT(ISBLANK(VLOOKUP($F95,'Tier 4 Allowances'!$A$2:$AB$6,7,FALSE))),'STB Models Tier 4'!M95&lt;2), 'STB Models Tier 4'!M95*$M$2,"")</f>
        <v/>
      </c>
      <c r="N95" s="16" t="str">
        <f>IF(AND(NOT(ISBLANK('STB Models Tier 4'!N95)),NOT(ISBLANK(VLOOKUP($F95,'Tier 4 Allowances'!$A$2:$AB$6,8,FALSE))),'STB Models Tier 4'!N95&lt;2), 'STB Models Tier 4'!N95*$N$2,"")</f>
        <v/>
      </c>
      <c r="O95" s="16" t="str">
        <f>IF(AND(NOT(ISBLANK('STB Models Tier 4'!O95)),NOT(ISBLANK(VLOOKUP($F95,'Tier 4 Allowances'!$A$2:$AB$6,9,FALSE))),'STB Models Tier 4'!O95&lt;7), 'STB Models Tier 4'!O95*$O$2,"")</f>
        <v/>
      </c>
      <c r="P95" s="16" t="str">
        <f>IF(AND(NOT(ISBLANK('STB Models Tier 4'!P95)),OR(ISBLANK('STB Models Tier 4'!S95),'STB Models Tier 4'!S95=0),NOT(ISBLANK(VLOOKUP($F95,'Tier 4 Allowances'!$A$2:$AB$6,10,FALSE))),'STB Models Tier 4'!P95&lt;2), 'STB Models Tier 4'!P95*$P$2,"")</f>
        <v/>
      </c>
      <c r="Q95" s="16" t="str">
        <f>IF(AND(NOT(ISBLANK('STB Models Tier 4'!Q95)),NOT(ISBLANK(VLOOKUP($F95,'Tier 4 Allowances'!$A$2:$AB$6,11,FALSE))),'STB Models Tier 4'!Q95&lt;2), 'STB Models Tier 4'!Q95*$Q$2,"")</f>
        <v/>
      </c>
      <c r="R95" s="16" t="str">
        <f>IF(AND(NOT(ISBLANK('STB Models Tier 4'!R95)),OR(ISBLANK('STB Models Tier 4'!S95),'STB Models Tier 4'!S95=0),NOT(ISBLANK(VLOOKUP($F95,'Tier 4 Allowances'!$A$2:$AB$6,12,FALSE))),'STB Models Tier 4'!R95&lt;2), 'STB Models Tier 4'!R95*$R$2,"")</f>
        <v/>
      </c>
      <c r="S95" s="16" t="str">
        <f>IF(AND(NOT(ISBLANK('STB Models Tier 4'!S95)),NOT(ISBLANK(VLOOKUP($F95,'Tier 4 Allowances'!$A$2:$AB$6,13,FALSE))),'STB Models Tier 4'!S95&lt;2), 'STB Models Tier 4'!S95*$S$2,"")</f>
        <v/>
      </c>
      <c r="T95" s="16" t="str">
        <f>IF(AND(NOT(ISBLANK('STB Models Tier 4'!T95)),NOT(ISBLANK(VLOOKUP($F95,'Tier 4 Allowances'!$A$2:$AB$6,14,FALSE))),'STB Models Tier 4'!T95&lt;2), 'STB Models Tier 4'!T95*$T$2,"")</f>
        <v/>
      </c>
      <c r="U95" s="16" t="str">
        <f>IF(AND(NOT(ISBLANK('STB Models Tier 4'!U95)),NOT(ISBLANK(VLOOKUP($F95,'Tier 4 Allowances'!$A$2:$AB$6,15,FALSE))),'STB Models Tier 4'!U95&lt;3), 'STB Models Tier 4'!U95*$U$2,"")</f>
        <v/>
      </c>
      <c r="V95" s="16" t="str">
        <f>IF(AND(NOT(ISBLANK('STB Models Tier 4'!V95)),NOT(ISBLANK(VLOOKUP($F95,'Tier 4 Allowances'!$A$2:$AB$6,16,FALSE))),'STB Models Tier 4'!V95&lt;2), 'STB Models Tier 4'!V95*$V$2,"")</f>
        <v/>
      </c>
      <c r="W95" s="16" t="str">
        <f>IF(AND(NOT(ISBLANK('STB Models Tier 4'!W95)),NOT(ISBLANK(VLOOKUP($F95,'Tier 4 Allowances'!$A$2:$AB$6,17,FALSE))),'STB Models Tier 4'!W95&lt;6), 'STB Models Tier 4'!W95*$W$2,"")</f>
        <v/>
      </c>
      <c r="X95" s="16" t="str">
        <f>IF(AND(NOT(ISBLANK('STB Models Tier 4'!X95)),NOT(ISBLANK(VLOOKUP($F95,'Tier 4 Allowances'!$A$2:$AB$6,18,FALSE))),'STB Models Tier 4'!X95&lt;3), 'STB Models Tier 4'!X95*$X$2,"")</f>
        <v/>
      </c>
      <c r="Y95" s="16" t="str">
        <f>IF(AND(NOT(ISBLANK('STB Models Tier 4'!Y95)),NOT(ISBLANK(VLOOKUP($F95,'Tier 4 Allowances'!$A$2:$AB$6,19,FALSE))),'STB Models Tier 4'!Y95&lt;3), 'STB Models Tier 4'!Y95*$Y$2,"")</f>
        <v/>
      </c>
      <c r="Z95" s="16" t="str">
        <f>IF(AND(NOT(ISBLANK('STB Models Tier 4'!Z95)),NOT(ISBLANK(VLOOKUP($F95,'Tier 4 Allowances'!$A$2:$AB$6,20,FALSE))),'STB Models Tier 4'!Z95&lt;11), 'STB Models Tier 4'!Z95*$Z$2,"")</f>
        <v/>
      </c>
      <c r="AA95" s="16" t="str">
        <f>IF(AND(NOT(ISBLANK('STB Models Tier 4'!AA95)),NOT(ISBLANK(VLOOKUP($F95,'Tier 4 Allowances'!$A$2:$AB$6,21,FALSE))),'STB Models Tier 4'!AA95&lt;3), 'STB Models Tier 4'!AA95*$AA$2,"")</f>
        <v/>
      </c>
      <c r="AB95" s="16" t="str">
        <f>IF(AND(NOT(ISBLANK('STB Models Tier 4'!AB95)),NOT(ISBLANK(VLOOKUP($F95,'Tier 4 Allowances'!$A$2:$AB$6,22,FALSE))),'STB Models Tier 4'!AB95&lt;3), 'STB Models Tier 4'!AB95*$AB$2,"")</f>
        <v/>
      </c>
      <c r="AC95" s="16" t="str">
        <f>IF(AND(NOT(ISBLANK('STB Models Tier 4'!AC95)),NOT(ISBLANK(VLOOKUP($F95,'Tier 4 Allowances'!$A$2:$AB$6,23,FALSE))),'STB Models Tier 4'!AC95&lt;11), 'STB Models Tier 4'!AC95*$AC$2,"")</f>
        <v/>
      </c>
      <c r="AD95" s="16" t="str">
        <f>IF(AND(NOT(ISBLANK('STB Models Tier 4'!AD95)),NOT(ISBLANK(VLOOKUP($F95,'Tier 4 Allowances'!$A$2:$AB$6,24,FALSE))),'STB Models Tier 4'!AD95&lt;2), 'STB Models Tier 4'!AD95*$AD$2,"")</f>
        <v/>
      </c>
      <c r="AE95" s="16" t="str">
        <f>IF(AND(NOT(ISBLANK('STB Models Tier 4'!AE95)),NOT(ISBLANK(VLOOKUP($F95,'Tier 4 Allowances'!$A$2:$AB$6,25,FALSE))),'STB Models Tier 4'!AE95&lt;2,OR(ISBLANK('STB Models Tier 4'!AD95),'STB Models Tier 4'!AD95=0),OR(ISBLANK('STB Models Tier 4'!$O95),'STB Models Tier 4'!$O95=0)), 'STB Models Tier 4'!AE95*$AE$2,"")</f>
        <v/>
      </c>
      <c r="AF95" s="16" t="str">
        <f>IF(AND(NOT(ISBLANK('STB Models Tier 4'!AF95)),NOT(ISBLANK(VLOOKUP($F95,'Tier 4 Allowances'!$A$2:$AB$6,26,FALSE))),'STB Models Tier 4'!AF95&lt;2), 'STB Models Tier 4'!AF95*$AF$2,"")</f>
        <v/>
      </c>
      <c r="AG95" s="16" t="str">
        <f>IF(AND(NOT(ISBLANK('STB Models Tier 4'!AG95)),NOT(ISBLANK(VLOOKUP($F95,'Tier 4 Allowances'!$A$2:$AB$6,27,FALSE))),'STB Models Tier 4'!AG95&lt;2), 'STB Models Tier 4'!AG95*$AG$2,"")</f>
        <v/>
      </c>
      <c r="AH95" s="16" t="str">
        <f>IF(AND(NOT(ISBLANK('STB Models Tier 4'!AH95)),NOT(ISBLANK(VLOOKUP($F95,'Tier 4 Allowances'!$A$2:$AB$6,28,FALSE))),'STB Models Tier 4'!AH95&lt;2), 'STB Models Tier 4'!AH95*$AH$2,"")</f>
        <v/>
      </c>
      <c r="AI95" s="37" t="str">
        <f>IF(ISBLANK('STB Models Tier 4'!AI95),"",'STB Models Tier 4'!AI95)</f>
        <v/>
      </c>
      <c r="AJ95" s="37">
        <f>IF(AND('STB Models Tier 4'!AS95="Yes",P95=$P$2,NOT(Q95=$Q$2)),-10,0)</f>
        <v>0</v>
      </c>
      <c r="AK95" s="37">
        <f>IF(AND('STB Models Tier 4'!AS95="Yes",AF95=$AF$2),-5,0)</f>
        <v>0</v>
      </c>
      <c r="AL95" s="17" t="str">
        <f>IF(ISBLANK('STB Models Tier 4'!AJ95),"",'STB Models Tier 4'!AJ95)</f>
        <v/>
      </c>
      <c r="AM95" s="17" t="str">
        <f>IF(ISBLANK('STB Models Tier 4'!AK95),"",'STB Models Tier 4'!AK95)</f>
        <v/>
      </c>
      <c r="AN95" s="17" t="str">
        <f>IF(ISBLANK('STB Models Tier 4'!AL95),"",'STB Models Tier 4'!AL95)</f>
        <v/>
      </c>
      <c r="AO95" s="17" t="str">
        <f>IF(ISBLANK('STB Models Tier 4'!AM95),"",'STB Models Tier 4'!AM95)</f>
        <v/>
      </c>
      <c r="AP95" s="17" t="str">
        <f>IF(ISBLANK('STB Models Tier 4'!AN95),"",'STB Models Tier 4'!AN95)</f>
        <v/>
      </c>
      <c r="AQ95" s="17" t="str">
        <f>IF(ISBLANK('STB Models Tier 4'!F95),"",IF(ISBLANK('STB Models Tier 4'!G95), 14, 7-(4-$G95)/2))</f>
        <v/>
      </c>
      <c r="AR95" s="17" t="str">
        <f>IF(ISBLANK('STB Models Tier 4'!F95),"",IF(ISBLANK('STB Models Tier 4'!H95),10,(10-H95)))</f>
        <v/>
      </c>
      <c r="AS95" s="17" t="str">
        <f>IF(ISBLANK('STB Models Tier 4'!F95),"",IF(ISBLANK('STB Models Tier 4'!G95),0,7+(4-G95)/2))</f>
        <v/>
      </c>
      <c r="AT95" s="17" t="str">
        <f>IF(ISBLANK('STB Models Tier 4'!F95),"",'STB Models Tier 4'!H95)</f>
        <v/>
      </c>
      <c r="AU95" s="17" t="str">
        <f>IF(ISBLANK('STB Models Tier 4'!F95),"",(IF(OR(AND(NOT(ISBLANK('STB Models Tier 4'!G95)),ISBLANK('STB Models Tier 4'!AL95)),AND(NOT(ISBLANK('STB Models Tier 4'!H95)),ISBLANK('STB Models Tier 4'!AM95)),ISBLANK('STB Models Tier 4'!AK95)),"Incomplete",0.365*('STB Models Tier 4'!AJ95*AQ95+'STB Models Tier 4'!AK95*AR95+'STB Models Tier 4'!AL95*AS95+'STB Models Tier 4'!AM95*AT95))))</f>
        <v/>
      </c>
      <c r="AV95" s="16" t="str">
        <f>IF(ISBLANK('STB Models Tier 4'!F95),"",VLOOKUP(F95,'Tier 4 Allowances'!$A$2:$B$6,2,FALSE)+SUM($I95:$AH95)+AJ95+AK95)</f>
        <v/>
      </c>
      <c r="AW95" s="37" t="str">
        <f>IF(ISBLANK('STB Models Tier 4'!F95),"",AV95+'STB Models Tier 4'!AI95)</f>
        <v/>
      </c>
      <c r="AX95" s="37" t="str">
        <f>IF(ISBLANK('STB Models Tier 4'!AN95),"",IF('STB Models Tier 4'!AN95&gt;'Tier 4 Calculations'!AW95,"No","Yes"))</f>
        <v/>
      </c>
      <c r="AY95" s="51" t="str">
        <f>IF(ISBLANK('STB Models Tier 4'!AS95),"",'STB Models Tier 4'!AS95)</f>
        <v/>
      </c>
    </row>
    <row r="96" spans="1:51" ht="16" x14ac:dyDescent="0.2">
      <c r="A96" s="16" t="str">
        <f>IF(ISBLANK('STB Models Tier 4'!A96),"",'STB Models Tier 4'!A96)</f>
        <v/>
      </c>
      <c r="B96" s="16" t="str">
        <f>IF(ISBLANK('STB Models Tier 4'!B96),"",'STB Models Tier 4'!B96)</f>
        <v/>
      </c>
      <c r="C96" s="16" t="str">
        <f>IF(ISBLANK('STB Models Tier 4'!C96),"",'STB Models Tier 4'!C96)</f>
        <v/>
      </c>
      <c r="D96" s="16" t="str">
        <f>IF(ISBLANK('STB Models Tier 4'!D96),"",'STB Models Tier 4'!D96)</f>
        <v/>
      </c>
      <c r="E96" s="16" t="str">
        <f>IF(ISBLANK('STB Models Tier 4'!E96),"",'STB Models Tier 4'!E96)</f>
        <v/>
      </c>
      <c r="F96" s="16" t="str">
        <f>IF(ISBLANK('STB Models Tier 4'!F96),"",'STB Models Tier 4'!F96)</f>
        <v/>
      </c>
      <c r="G96" s="16" t="str">
        <f>IF(ISBLANK('STB Models Tier 4'!G96),"",'STB Models Tier 4'!G96)</f>
        <v/>
      </c>
      <c r="H96" s="16" t="str">
        <f>IF(ISBLANK('STB Models Tier 4'!H96),"",'STB Models Tier 4'!H96)</f>
        <v/>
      </c>
      <c r="I96" s="16" t="str">
        <f>IF(AND(NOT(ISBLANK('STB Models Tier 4'!I96)),NOT(ISBLANK(VLOOKUP($F96,'Tier 4 Allowances'!$A$2:$AB$6,3,FALSE))),'STB Models Tier 4'!I96&lt;2), 'STB Models Tier 4'!I96*$I$2,"")</f>
        <v/>
      </c>
      <c r="J96" s="16" t="str">
        <f>IF(AND(NOT(ISBLANK('STB Models Tier 4'!J96)),NOT(ISBLANK(VLOOKUP($F96,'Tier 4 Allowances'!$A$2:$AB$6,4,FALSE))),'STB Models Tier 4'!J96&lt;3), 'STB Models Tier 4'!J96*$J$2,"")</f>
        <v/>
      </c>
      <c r="K96" s="16" t="str">
        <f>IF(AND(NOT(ISBLANK('STB Models Tier 4'!K96)),NOT(ISBLANK(VLOOKUP($F96,'Tier 4 Allowances'!$A$2:$AB$6,5,FALSE))),'STB Models Tier 4'!K96&lt;2), 'STB Models Tier 4'!K96*$K$2,"")</f>
        <v/>
      </c>
      <c r="L96" s="16" t="str">
        <f>IF(AND(NOT(ISBLANK('STB Models Tier 4'!L96)),NOT(ISBLANK(VLOOKUP($F96,'Tier 4 Allowances'!$A$2:$AB$6,6,FALSE))),'STB Models Tier 4'!L96&lt;3), 'STB Models Tier 4'!L96*$L$2,"")</f>
        <v/>
      </c>
      <c r="M96" s="16" t="str">
        <f>IF(AND(NOT(ISBLANK('STB Models Tier 4'!M96)),OR(ISBLANK('STB Models Tier 4'!N96),'STB Models Tier 4'!N96=0),NOT(ISBLANK(VLOOKUP($F96,'Tier 4 Allowances'!$A$2:$AB$6,7,FALSE))),'STB Models Tier 4'!M96&lt;2), 'STB Models Tier 4'!M96*$M$2,"")</f>
        <v/>
      </c>
      <c r="N96" s="16" t="str">
        <f>IF(AND(NOT(ISBLANK('STB Models Tier 4'!N96)),NOT(ISBLANK(VLOOKUP($F96,'Tier 4 Allowances'!$A$2:$AB$6,8,FALSE))),'STB Models Tier 4'!N96&lt;2), 'STB Models Tier 4'!N96*$N$2,"")</f>
        <v/>
      </c>
      <c r="O96" s="16" t="str">
        <f>IF(AND(NOT(ISBLANK('STB Models Tier 4'!O96)),NOT(ISBLANK(VLOOKUP($F96,'Tier 4 Allowances'!$A$2:$AB$6,9,FALSE))),'STB Models Tier 4'!O96&lt;7), 'STB Models Tier 4'!O96*$O$2,"")</f>
        <v/>
      </c>
      <c r="P96" s="16" t="str">
        <f>IF(AND(NOT(ISBLANK('STB Models Tier 4'!P96)),OR(ISBLANK('STB Models Tier 4'!S96),'STB Models Tier 4'!S96=0),NOT(ISBLANK(VLOOKUP($F96,'Tier 4 Allowances'!$A$2:$AB$6,10,FALSE))),'STB Models Tier 4'!P96&lt;2), 'STB Models Tier 4'!P96*$P$2,"")</f>
        <v/>
      </c>
      <c r="Q96" s="16" t="str">
        <f>IF(AND(NOT(ISBLANK('STB Models Tier 4'!Q96)),NOT(ISBLANK(VLOOKUP($F96,'Tier 4 Allowances'!$A$2:$AB$6,11,FALSE))),'STB Models Tier 4'!Q96&lt;2), 'STB Models Tier 4'!Q96*$Q$2,"")</f>
        <v/>
      </c>
      <c r="R96" s="16" t="str">
        <f>IF(AND(NOT(ISBLANK('STB Models Tier 4'!R96)),OR(ISBLANK('STB Models Tier 4'!S96),'STB Models Tier 4'!S96=0),NOT(ISBLANK(VLOOKUP($F96,'Tier 4 Allowances'!$A$2:$AB$6,12,FALSE))),'STB Models Tier 4'!R96&lt;2), 'STB Models Tier 4'!R96*$R$2,"")</f>
        <v/>
      </c>
      <c r="S96" s="16" t="str">
        <f>IF(AND(NOT(ISBLANK('STB Models Tier 4'!S96)),NOT(ISBLANK(VLOOKUP($F96,'Tier 4 Allowances'!$A$2:$AB$6,13,FALSE))),'STB Models Tier 4'!S96&lt;2), 'STB Models Tier 4'!S96*$S$2,"")</f>
        <v/>
      </c>
      <c r="T96" s="16" t="str">
        <f>IF(AND(NOT(ISBLANK('STB Models Tier 4'!T96)),NOT(ISBLANK(VLOOKUP($F96,'Tier 4 Allowances'!$A$2:$AB$6,14,FALSE))),'STB Models Tier 4'!T96&lt;2), 'STB Models Tier 4'!T96*$T$2,"")</f>
        <v/>
      </c>
      <c r="U96" s="16" t="str">
        <f>IF(AND(NOT(ISBLANK('STB Models Tier 4'!U96)),NOT(ISBLANK(VLOOKUP($F96,'Tier 4 Allowances'!$A$2:$AB$6,15,FALSE))),'STB Models Tier 4'!U96&lt;3), 'STB Models Tier 4'!U96*$U$2,"")</f>
        <v/>
      </c>
      <c r="V96" s="16" t="str">
        <f>IF(AND(NOT(ISBLANK('STB Models Tier 4'!V96)),NOT(ISBLANK(VLOOKUP($F96,'Tier 4 Allowances'!$A$2:$AB$6,16,FALSE))),'STB Models Tier 4'!V96&lt;2), 'STB Models Tier 4'!V96*$V$2,"")</f>
        <v/>
      </c>
      <c r="W96" s="16" t="str">
        <f>IF(AND(NOT(ISBLANK('STB Models Tier 4'!W96)),NOT(ISBLANK(VLOOKUP($F96,'Tier 4 Allowances'!$A$2:$AB$6,17,FALSE))),'STB Models Tier 4'!W96&lt;6), 'STB Models Tier 4'!W96*$W$2,"")</f>
        <v/>
      </c>
      <c r="X96" s="16" t="str">
        <f>IF(AND(NOT(ISBLANK('STB Models Tier 4'!X96)),NOT(ISBLANK(VLOOKUP($F96,'Tier 4 Allowances'!$A$2:$AB$6,18,FALSE))),'STB Models Tier 4'!X96&lt;3), 'STB Models Tier 4'!X96*$X$2,"")</f>
        <v/>
      </c>
      <c r="Y96" s="16" t="str">
        <f>IF(AND(NOT(ISBLANK('STB Models Tier 4'!Y96)),NOT(ISBLANK(VLOOKUP($F96,'Tier 4 Allowances'!$A$2:$AB$6,19,FALSE))),'STB Models Tier 4'!Y96&lt;3), 'STB Models Tier 4'!Y96*$Y$2,"")</f>
        <v/>
      </c>
      <c r="Z96" s="16" t="str">
        <f>IF(AND(NOT(ISBLANK('STB Models Tier 4'!Z96)),NOT(ISBLANK(VLOOKUP($F96,'Tier 4 Allowances'!$A$2:$AB$6,20,FALSE))),'STB Models Tier 4'!Z96&lt;11), 'STB Models Tier 4'!Z96*$Z$2,"")</f>
        <v/>
      </c>
      <c r="AA96" s="16" t="str">
        <f>IF(AND(NOT(ISBLANK('STB Models Tier 4'!AA96)),NOT(ISBLANK(VLOOKUP($F96,'Tier 4 Allowances'!$A$2:$AB$6,21,FALSE))),'STB Models Tier 4'!AA96&lt;3), 'STB Models Tier 4'!AA96*$AA$2,"")</f>
        <v/>
      </c>
      <c r="AB96" s="16" t="str">
        <f>IF(AND(NOT(ISBLANK('STB Models Tier 4'!AB96)),NOT(ISBLANK(VLOOKUP($F96,'Tier 4 Allowances'!$A$2:$AB$6,22,FALSE))),'STB Models Tier 4'!AB96&lt;3), 'STB Models Tier 4'!AB96*$AB$2,"")</f>
        <v/>
      </c>
      <c r="AC96" s="16" t="str">
        <f>IF(AND(NOT(ISBLANK('STB Models Tier 4'!AC96)),NOT(ISBLANK(VLOOKUP($F96,'Tier 4 Allowances'!$A$2:$AB$6,23,FALSE))),'STB Models Tier 4'!AC96&lt;11), 'STB Models Tier 4'!AC96*$AC$2,"")</f>
        <v/>
      </c>
      <c r="AD96" s="16" t="str">
        <f>IF(AND(NOT(ISBLANK('STB Models Tier 4'!AD96)),NOT(ISBLANK(VLOOKUP($F96,'Tier 4 Allowances'!$A$2:$AB$6,24,FALSE))),'STB Models Tier 4'!AD96&lt;2), 'STB Models Tier 4'!AD96*$AD$2,"")</f>
        <v/>
      </c>
      <c r="AE96" s="16" t="str">
        <f>IF(AND(NOT(ISBLANK('STB Models Tier 4'!AE96)),NOT(ISBLANK(VLOOKUP($F96,'Tier 4 Allowances'!$A$2:$AB$6,25,FALSE))),'STB Models Tier 4'!AE96&lt;2,OR(ISBLANK('STB Models Tier 4'!AD96),'STB Models Tier 4'!AD96=0),OR(ISBLANK('STB Models Tier 4'!$O96),'STB Models Tier 4'!$O96=0)), 'STB Models Tier 4'!AE96*$AE$2,"")</f>
        <v/>
      </c>
      <c r="AF96" s="16" t="str">
        <f>IF(AND(NOT(ISBLANK('STB Models Tier 4'!AF96)),NOT(ISBLANK(VLOOKUP($F96,'Tier 4 Allowances'!$A$2:$AB$6,26,FALSE))),'STB Models Tier 4'!AF96&lt;2), 'STB Models Tier 4'!AF96*$AF$2,"")</f>
        <v/>
      </c>
      <c r="AG96" s="16" t="str">
        <f>IF(AND(NOT(ISBLANK('STB Models Tier 4'!AG96)),NOT(ISBLANK(VLOOKUP($F96,'Tier 4 Allowances'!$A$2:$AB$6,27,FALSE))),'STB Models Tier 4'!AG96&lt;2), 'STB Models Tier 4'!AG96*$AG$2,"")</f>
        <v/>
      </c>
      <c r="AH96" s="16" t="str">
        <f>IF(AND(NOT(ISBLANK('STB Models Tier 4'!AH96)),NOT(ISBLANK(VLOOKUP($F96,'Tier 4 Allowances'!$A$2:$AB$6,28,FALSE))),'STB Models Tier 4'!AH96&lt;2), 'STB Models Tier 4'!AH96*$AH$2,"")</f>
        <v/>
      </c>
      <c r="AI96" s="37" t="str">
        <f>IF(ISBLANK('STB Models Tier 4'!AI96),"",'STB Models Tier 4'!AI96)</f>
        <v/>
      </c>
      <c r="AJ96" s="37">
        <f>IF(AND('STB Models Tier 4'!AS96="Yes",P96=$P$2,NOT(Q96=$Q$2)),-10,0)</f>
        <v>0</v>
      </c>
      <c r="AK96" s="37">
        <f>IF(AND('STB Models Tier 4'!AS96="Yes",AF96=$AF$2),-5,0)</f>
        <v>0</v>
      </c>
      <c r="AL96" s="17" t="str">
        <f>IF(ISBLANK('STB Models Tier 4'!AJ96),"",'STB Models Tier 4'!AJ96)</f>
        <v/>
      </c>
      <c r="AM96" s="17" t="str">
        <f>IF(ISBLANK('STB Models Tier 4'!AK96),"",'STB Models Tier 4'!AK96)</f>
        <v/>
      </c>
      <c r="AN96" s="17" t="str">
        <f>IF(ISBLANK('STB Models Tier 4'!AL96),"",'STB Models Tier 4'!AL96)</f>
        <v/>
      </c>
      <c r="AO96" s="17" t="str">
        <f>IF(ISBLANK('STB Models Tier 4'!AM96),"",'STB Models Tier 4'!AM96)</f>
        <v/>
      </c>
      <c r="AP96" s="17" t="str">
        <f>IF(ISBLANK('STB Models Tier 4'!AN96),"",'STB Models Tier 4'!AN96)</f>
        <v/>
      </c>
      <c r="AQ96" s="17" t="str">
        <f>IF(ISBLANK('STB Models Tier 4'!F96),"",IF(ISBLANK('STB Models Tier 4'!G96), 14, 7-(4-$G96)/2))</f>
        <v/>
      </c>
      <c r="AR96" s="17" t="str">
        <f>IF(ISBLANK('STB Models Tier 4'!F96),"",IF(ISBLANK('STB Models Tier 4'!H96),10,(10-H96)))</f>
        <v/>
      </c>
      <c r="AS96" s="17" t="str">
        <f>IF(ISBLANK('STB Models Tier 4'!F96),"",IF(ISBLANK('STB Models Tier 4'!G96),0,7+(4-G96)/2))</f>
        <v/>
      </c>
      <c r="AT96" s="17" t="str">
        <f>IF(ISBLANK('STB Models Tier 4'!F96),"",'STB Models Tier 4'!H96)</f>
        <v/>
      </c>
      <c r="AU96" s="17" t="str">
        <f>IF(ISBLANK('STB Models Tier 4'!F96),"",(IF(OR(AND(NOT(ISBLANK('STB Models Tier 4'!G96)),ISBLANK('STB Models Tier 4'!AL96)),AND(NOT(ISBLANK('STB Models Tier 4'!H96)),ISBLANK('STB Models Tier 4'!AM96)),ISBLANK('STB Models Tier 4'!AK96)),"Incomplete",0.365*('STB Models Tier 4'!AJ96*AQ96+'STB Models Tier 4'!AK96*AR96+'STB Models Tier 4'!AL96*AS96+'STB Models Tier 4'!AM96*AT96))))</f>
        <v/>
      </c>
      <c r="AV96" s="16" t="str">
        <f>IF(ISBLANK('STB Models Tier 4'!F96),"",VLOOKUP(F96,'Tier 4 Allowances'!$A$2:$B$6,2,FALSE)+SUM($I96:$AH96)+AJ96+AK96)</f>
        <v/>
      </c>
      <c r="AW96" s="37" t="str">
        <f>IF(ISBLANK('STB Models Tier 4'!F96),"",AV96+'STB Models Tier 4'!AI96)</f>
        <v/>
      </c>
      <c r="AX96" s="37" t="str">
        <f>IF(ISBLANK('STB Models Tier 4'!AN96),"",IF('STB Models Tier 4'!AN96&gt;'Tier 4 Calculations'!AW96,"No","Yes"))</f>
        <v/>
      </c>
      <c r="AY96" s="51" t="str">
        <f>IF(ISBLANK('STB Models Tier 4'!AS96),"",'STB Models Tier 4'!AS96)</f>
        <v/>
      </c>
    </row>
    <row r="97" spans="1:56" ht="16" x14ac:dyDescent="0.2">
      <c r="A97" s="16" t="str">
        <f>IF(ISBLANK('STB Models Tier 4'!A97),"",'STB Models Tier 4'!A97)</f>
        <v/>
      </c>
      <c r="B97" s="16" t="str">
        <f>IF(ISBLANK('STB Models Tier 4'!B97),"",'STB Models Tier 4'!B97)</f>
        <v/>
      </c>
      <c r="C97" s="16" t="str">
        <f>IF(ISBLANK('STB Models Tier 4'!C97),"",'STB Models Tier 4'!C97)</f>
        <v/>
      </c>
      <c r="D97" s="16" t="str">
        <f>IF(ISBLANK('STB Models Tier 4'!D97),"",'STB Models Tier 4'!D97)</f>
        <v/>
      </c>
      <c r="E97" s="16" t="str">
        <f>IF(ISBLANK('STB Models Tier 4'!E97),"",'STB Models Tier 4'!E97)</f>
        <v/>
      </c>
      <c r="F97" s="16" t="str">
        <f>IF(ISBLANK('STB Models Tier 4'!F97),"",'STB Models Tier 4'!F97)</f>
        <v/>
      </c>
      <c r="G97" s="16" t="str">
        <f>IF(ISBLANK('STB Models Tier 4'!G97),"",'STB Models Tier 4'!G97)</f>
        <v/>
      </c>
      <c r="H97" s="16" t="str">
        <f>IF(ISBLANK('STB Models Tier 4'!H97),"",'STB Models Tier 4'!H97)</f>
        <v/>
      </c>
      <c r="I97" s="16" t="str">
        <f>IF(AND(NOT(ISBLANK('STB Models Tier 4'!I97)),NOT(ISBLANK(VLOOKUP($F97,'Tier 4 Allowances'!$A$2:$AB$6,3,FALSE))),'STB Models Tier 4'!I97&lt;2), 'STB Models Tier 4'!I97*$I$2,"")</f>
        <v/>
      </c>
      <c r="J97" s="16" t="str">
        <f>IF(AND(NOT(ISBLANK('STB Models Tier 4'!J97)),NOT(ISBLANK(VLOOKUP($F97,'Tier 4 Allowances'!$A$2:$AB$6,4,FALSE))),'STB Models Tier 4'!J97&lt;3), 'STB Models Tier 4'!J97*$J$2,"")</f>
        <v/>
      </c>
      <c r="K97" s="16" t="str">
        <f>IF(AND(NOT(ISBLANK('STB Models Tier 4'!K97)),NOT(ISBLANK(VLOOKUP($F97,'Tier 4 Allowances'!$A$2:$AB$6,5,FALSE))),'STB Models Tier 4'!K97&lt;2), 'STB Models Tier 4'!K97*$K$2,"")</f>
        <v/>
      </c>
      <c r="L97" s="16" t="str">
        <f>IF(AND(NOT(ISBLANK('STB Models Tier 4'!L97)),NOT(ISBLANK(VLOOKUP($F97,'Tier 4 Allowances'!$A$2:$AB$6,6,FALSE))),'STB Models Tier 4'!L97&lt;3), 'STB Models Tier 4'!L97*$L$2,"")</f>
        <v/>
      </c>
      <c r="M97" s="16" t="str">
        <f>IF(AND(NOT(ISBLANK('STB Models Tier 4'!M97)),OR(ISBLANK('STB Models Tier 4'!N97),'STB Models Tier 4'!N97=0),NOT(ISBLANK(VLOOKUP($F97,'Tier 4 Allowances'!$A$2:$AB$6,7,FALSE))),'STB Models Tier 4'!M97&lt;2), 'STB Models Tier 4'!M97*$M$2,"")</f>
        <v/>
      </c>
      <c r="N97" s="16" t="str">
        <f>IF(AND(NOT(ISBLANK('STB Models Tier 4'!N97)),NOT(ISBLANK(VLOOKUP($F97,'Tier 4 Allowances'!$A$2:$AB$6,8,FALSE))),'STB Models Tier 4'!N97&lt;2), 'STB Models Tier 4'!N97*$N$2,"")</f>
        <v/>
      </c>
      <c r="O97" s="16" t="str">
        <f>IF(AND(NOT(ISBLANK('STB Models Tier 4'!O97)),NOT(ISBLANK(VLOOKUP($F97,'Tier 4 Allowances'!$A$2:$AB$6,9,FALSE))),'STB Models Tier 4'!O97&lt;7), 'STB Models Tier 4'!O97*$O$2,"")</f>
        <v/>
      </c>
      <c r="P97" s="16" t="str">
        <f>IF(AND(NOT(ISBLANK('STB Models Tier 4'!P97)),OR(ISBLANK('STB Models Tier 4'!S97),'STB Models Tier 4'!S97=0),NOT(ISBLANK(VLOOKUP($F97,'Tier 4 Allowances'!$A$2:$AB$6,10,FALSE))),'STB Models Tier 4'!P97&lt;2), 'STB Models Tier 4'!P97*$P$2,"")</f>
        <v/>
      </c>
      <c r="Q97" s="16" t="str">
        <f>IF(AND(NOT(ISBLANK('STB Models Tier 4'!Q97)),NOT(ISBLANK(VLOOKUP($F97,'Tier 4 Allowances'!$A$2:$AB$6,11,FALSE))),'STB Models Tier 4'!Q97&lt;2), 'STB Models Tier 4'!Q97*$Q$2,"")</f>
        <v/>
      </c>
      <c r="R97" s="16" t="str">
        <f>IF(AND(NOT(ISBLANK('STB Models Tier 4'!R97)),OR(ISBLANK('STB Models Tier 4'!S97),'STB Models Tier 4'!S97=0),NOT(ISBLANK(VLOOKUP($F97,'Tier 4 Allowances'!$A$2:$AB$6,12,FALSE))),'STB Models Tier 4'!R97&lt;2), 'STB Models Tier 4'!R97*$R$2,"")</f>
        <v/>
      </c>
      <c r="S97" s="16" t="str">
        <f>IF(AND(NOT(ISBLANK('STB Models Tier 4'!S97)),NOT(ISBLANK(VLOOKUP($F97,'Tier 4 Allowances'!$A$2:$AB$6,13,FALSE))),'STB Models Tier 4'!S97&lt;2), 'STB Models Tier 4'!S97*$S$2,"")</f>
        <v/>
      </c>
      <c r="T97" s="16" t="str">
        <f>IF(AND(NOT(ISBLANK('STB Models Tier 4'!T97)),NOT(ISBLANK(VLOOKUP($F97,'Tier 4 Allowances'!$A$2:$AB$6,14,FALSE))),'STB Models Tier 4'!T97&lt;2), 'STB Models Tier 4'!T97*$T$2,"")</f>
        <v/>
      </c>
      <c r="U97" s="16" t="str">
        <f>IF(AND(NOT(ISBLANK('STB Models Tier 4'!U97)),NOT(ISBLANK(VLOOKUP($F97,'Tier 4 Allowances'!$A$2:$AB$6,15,FALSE))),'STB Models Tier 4'!U97&lt;3), 'STB Models Tier 4'!U97*$U$2,"")</f>
        <v/>
      </c>
      <c r="V97" s="16" t="str">
        <f>IF(AND(NOT(ISBLANK('STB Models Tier 4'!V97)),NOT(ISBLANK(VLOOKUP($F97,'Tier 4 Allowances'!$A$2:$AB$6,16,FALSE))),'STB Models Tier 4'!V97&lt;2), 'STB Models Tier 4'!V97*$V$2,"")</f>
        <v/>
      </c>
      <c r="W97" s="16" t="str">
        <f>IF(AND(NOT(ISBLANK('STB Models Tier 4'!W97)),NOT(ISBLANK(VLOOKUP($F97,'Tier 4 Allowances'!$A$2:$AB$6,17,FALSE))),'STB Models Tier 4'!W97&lt;6), 'STB Models Tier 4'!W97*$W$2,"")</f>
        <v/>
      </c>
      <c r="X97" s="16" t="str">
        <f>IF(AND(NOT(ISBLANK('STB Models Tier 4'!X97)),NOT(ISBLANK(VLOOKUP($F97,'Tier 4 Allowances'!$A$2:$AB$6,18,FALSE))),'STB Models Tier 4'!X97&lt;3), 'STB Models Tier 4'!X97*$X$2,"")</f>
        <v/>
      </c>
      <c r="Y97" s="16" t="str">
        <f>IF(AND(NOT(ISBLANK('STB Models Tier 4'!Y97)),NOT(ISBLANK(VLOOKUP($F97,'Tier 4 Allowances'!$A$2:$AB$6,19,FALSE))),'STB Models Tier 4'!Y97&lt;3), 'STB Models Tier 4'!Y97*$Y$2,"")</f>
        <v/>
      </c>
      <c r="Z97" s="16" t="str">
        <f>IF(AND(NOT(ISBLANK('STB Models Tier 4'!Z97)),NOT(ISBLANK(VLOOKUP($F97,'Tier 4 Allowances'!$A$2:$AB$6,20,FALSE))),'STB Models Tier 4'!Z97&lt;11), 'STB Models Tier 4'!Z97*$Z$2,"")</f>
        <v/>
      </c>
      <c r="AA97" s="16" t="str">
        <f>IF(AND(NOT(ISBLANK('STB Models Tier 4'!AA97)),NOT(ISBLANK(VLOOKUP($F97,'Tier 4 Allowances'!$A$2:$AB$6,21,FALSE))),'STB Models Tier 4'!AA97&lt;3), 'STB Models Tier 4'!AA97*$AA$2,"")</f>
        <v/>
      </c>
      <c r="AB97" s="16" t="str">
        <f>IF(AND(NOT(ISBLANK('STB Models Tier 4'!AB97)),NOT(ISBLANK(VLOOKUP($F97,'Tier 4 Allowances'!$A$2:$AB$6,22,FALSE))),'STB Models Tier 4'!AB97&lt;3), 'STB Models Tier 4'!AB97*$AB$2,"")</f>
        <v/>
      </c>
      <c r="AC97" s="16" t="str">
        <f>IF(AND(NOT(ISBLANK('STB Models Tier 4'!AC97)),NOT(ISBLANK(VLOOKUP($F97,'Tier 4 Allowances'!$A$2:$AB$6,23,FALSE))),'STB Models Tier 4'!AC97&lt;11), 'STB Models Tier 4'!AC97*$AC$2,"")</f>
        <v/>
      </c>
      <c r="AD97" s="16" t="str">
        <f>IF(AND(NOT(ISBLANK('STB Models Tier 4'!AD97)),NOT(ISBLANK(VLOOKUP($F97,'Tier 4 Allowances'!$A$2:$AB$6,24,FALSE))),'STB Models Tier 4'!AD97&lt;2), 'STB Models Tier 4'!AD97*$AD$2,"")</f>
        <v/>
      </c>
      <c r="AE97" s="16" t="str">
        <f>IF(AND(NOT(ISBLANK('STB Models Tier 4'!AE97)),NOT(ISBLANK(VLOOKUP($F97,'Tier 4 Allowances'!$A$2:$AB$6,25,FALSE))),'STB Models Tier 4'!AE97&lt;2,OR(ISBLANK('STB Models Tier 4'!AD97),'STB Models Tier 4'!AD97=0),OR(ISBLANK('STB Models Tier 4'!$O97),'STB Models Tier 4'!$O97=0)), 'STB Models Tier 4'!AE97*$AE$2,"")</f>
        <v/>
      </c>
      <c r="AF97" s="16" t="str">
        <f>IF(AND(NOT(ISBLANK('STB Models Tier 4'!AF97)),NOT(ISBLANK(VLOOKUP($F97,'Tier 4 Allowances'!$A$2:$AB$6,26,FALSE))),'STB Models Tier 4'!AF97&lt;2), 'STB Models Tier 4'!AF97*$AF$2,"")</f>
        <v/>
      </c>
      <c r="AG97" s="16" t="str">
        <f>IF(AND(NOT(ISBLANK('STB Models Tier 4'!AG97)),NOT(ISBLANK(VLOOKUP($F97,'Tier 4 Allowances'!$A$2:$AB$6,27,FALSE))),'STB Models Tier 4'!AG97&lt;2), 'STB Models Tier 4'!AG97*$AG$2,"")</f>
        <v/>
      </c>
      <c r="AH97" s="16" t="str">
        <f>IF(AND(NOT(ISBLANK('STB Models Tier 4'!AH97)),NOT(ISBLANK(VLOOKUP($F97,'Tier 4 Allowances'!$A$2:$AB$6,28,FALSE))),'STB Models Tier 4'!AH97&lt;2), 'STB Models Tier 4'!AH97*$AH$2,"")</f>
        <v/>
      </c>
      <c r="AI97" s="37" t="str">
        <f>IF(ISBLANK('STB Models Tier 4'!AI97),"",'STB Models Tier 4'!AI97)</f>
        <v/>
      </c>
      <c r="AJ97" s="37">
        <f>IF(AND('STB Models Tier 4'!AS97="Yes",P97=$P$2,NOT(Q97=$Q$2)),-10,0)</f>
        <v>0</v>
      </c>
      <c r="AK97" s="37">
        <f>IF(AND('STB Models Tier 4'!AS97="Yes",AF97=$AF$2),-5,0)</f>
        <v>0</v>
      </c>
      <c r="AL97" s="17" t="str">
        <f>IF(ISBLANK('STB Models Tier 4'!AJ97),"",'STB Models Tier 4'!AJ97)</f>
        <v/>
      </c>
      <c r="AM97" s="17" t="str">
        <f>IF(ISBLANK('STB Models Tier 4'!AK97),"",'STB Models Tier 4'!AK97)</f>
        <v/>
      </c>
      <c r="AN97" s="17" t="str">
        <f>IF(ISBLANK('STB Models Tier 4'!AL97),"",'STB Models Tier 4'!AL97)</f>
        <v/>
      </c>
      <c r="AO97" s="17" t="str">
        <f>IF(ISBLANK('STB Models Tier 4'!AM97),"",'STB Models Tier 4'!AM97)</f>
        <v/>
      </c>
      <c r="AP97" s="17" t="str">
        <f>IF(ISBLANK('STB Models Tier 4'!AN97),"",'STB Models Tier 4'!AN97)</f>
        <v/>
      </c>
      <c r="AQ97" s="17" t="str">
        <f>IF(ISBLANK('STB Models Tier 4'!F97),"",IF(ISBLANK('STB Models Tier 4'!G97), 14, 7-(4-$G97)/2))</f>
        <v/>
      </c>
      <c r="AR97" s="17" t="str">
        <f>IF(ISBLANK('STB Models Tier 4'!F97),"",IF(ISBLANK('STB Models Tier 4'!H97),10,(10-H97)))</f>
        <v/>
      </c>
      <c r="AS97" s="17" t="str">
        <f>IF(ISBLANK('STB Models Tier 4'!F97),"",IF(ISBLANK('STB Models Tier 4'!G97),0,7+(4-G97)/2))</f>
        <v/>
      </c>
      <c r="AT97" s="17" t="str">
        <f>IF(ISBLANK('STB Models Tier 4'!F97),"",'STB Models Tier 4'!H97)</f>
        <v/>
      </c>
      <c r="AU97" s="17" t="str">
        <f>IF(ISBLANK('STB Models Tier 4'!F97),"",(IF(OR(AND(NOT(ISBLANK('STB Models Tier 4'!G97)),ISBLANK('STB Models Tier 4'!AL97)),AND(NOT(ISBLANK('STB Models Tier 4'!H97)),ISBLANK('STB Models Tier 4'!AM97)),ISBLANK('STB Models Tier 4'!AK97)),"Incomplete",0.365*('STB Models Tier 4'!AJ97*AQ97+'STB Models Tier 4'!AK97*AR97+'STB Models Tier 4'!AL97*AS97+'STB Models Tier 4'!AM97*AT97))))</f>
        <v/>
      </c>
      <c r="AV97" s="16" t="str">
        <f>IF(ISBLANK('STB Models Tier 4'!F97),"",VLOOKUP(F97,'Tier 4 Allowances'!$A$2:$B$6,2,FALSE)+SUM($I97:$AH97)+AJ97+AK97)</f>
        <v/>
      </c>
      <c r="AW97" s="37" t="str">
        <f>IF(ISBLANK('STB Models Tier 4'!F97),"",AV97+'STB Models Tier 4'!AI97)</f>
        <v/>
      </c>
      <c r="AX97" s="37" t="str">
        <f>IF(ISBLANK('STB Models Tier 4'!AN97),"",IF('STB Models Tier 4'!AN97&gt;'Tier 4 Calculations'!AW97,"No","Yes"))</f>
        <v/>
      </c>
      <c r="AY97" s="51" t="str">
        <f>IF(ISBLANK('STB Models Tier 4'!AS97),"",'STB Models Tier 4'!AS97)</f>
        <v/>
      </c>
    </row>
    <row r="98" spans="1:56" ht="16" x14ac:dyDescent="0.2">
      <c r="A98" s="16" t="str">
        <f>IF(ISBLANK('STB Models Tier 4'!A98),"",'STB Models Tier 4'!A98)</f>
        <v/>
      </c>
      <c r="B98" s="16" t="str">
        <f>IF(ISBLANK('STB Models Tier 4'!B98),"",'STB Models Tier 4'!B98)</f>
        <v/>
      </c>
      <c r="C98" s="16" t="str">
        <f>IF(ISBLANK('STB Models Tier 4'!C98),"",'STB Models Tier 4'!C98)</f>
        <v/>
      </c>
      <c r="D98" s="16" t="str">
        <f>IF(ISBLANK('STB Models Tier 4'!D98),"",'STB Models Tier 4'!D98)</f>
        <v/>
      </c>
      <c r="E98" s="16" t="str">
        <f>IF(ISBLANK('STB Models Tier 4'!E98),"",'STB Models Tier 4'!E98)</f>
        <v/>
      </c>
      <c r="F98" s="16" t="str">
        <f>IF(ISBLANK('STB Models Tier 4'!F98),"",'STB Models Tier 4'!F98)</f>
        <v/>
      </c>
      <c r="G98" s="16" t="str">
        <f>IF(ISBLANK('STB Models Tier 4'!G98),"",'STB Models Tier 4'!G98)</f>
        <v/>
      </c>
      <c r="H98" s="16" t="str">
        <f>IF(ISBLANK('STB Models Tier 4'!H98),"",'STB Models Tier 4'!H98)</f>
        <v/>
      </c>
      <c r="I98" s="16" t="str">
        <f>IF(AND(NOT(ISBLANK('STB Models Tier 4'!I98)),NOT(ISBLANK(VLOOKUP($F98,'Tier 4 Allowances'!$A$2:$AB$6,3,FALSE))),'STB Models Tier 4'!I98&lt;2), 'STB Models Tier 4'!I98*$I$2,"")</f>
        <v/>
      </c>
      <c r="J98" s="16" t="str">
        <f>IF(AND(NOT(ISBLANK('STB Models Tier 4'!J98)),NOT(ISBLANK(VLOOKUP($F98,'Tier 4 Allowances'!$A$2:$AB$6,4,FALSE))),'STB Models Tier 4'!J98&lt;3), 'STB Models Tier 4'!J98*$J$2,"")</f>
        <v/>
      </c>
      <c r="K98" s="16" t="str">
        <f>IF(AND(NOT(ISBLANK('STB Models Tier 4'!K98)),NOT(ISBLANK(VLOOKUP($F98,'Tier 4 Allowances'!$A$2:$AB$6,5,FALSE))),'STB Models Tier 4'!K98&lt;2), 'STB Models Tier 4'!K98*$K$2,"")</f>
        <v/>
      </c>
      <c r="L98" s="16" t="str">
        <f>IF(AND(NOT(ISBLANK('STB Models Tier 4'!L98)),NOT(ISBLANK(VLOOKUP($F98,'Tier 4 Allowances'!$A$2:$AB$6,6,FALSE))),'STB Models Tier 4'!L98&lt;3), 'STB Models Tier 4'!L98*$L$2,"")</f>
        <v/>
      </c>
      <c r="M98" s="16" t="str">
        <f>IF(AND(NOT(ISBLANK('STB Models Tier 4'!M98)),OR(ISBLANK('STB Models Tier 4'!N98),'STB Models Tier 4'!N98=0),NOT(ISBLANK(VLOOKUP($F98,'Tier 4 Allowances'!$A$2:$AB$6,7,FALSE))),'STB Models Tier 4'!M98&lt;2), 'STB Models Tier 4'!M98*$M$2,"")</f>
        <v/>
      </c>
      <c r="N98" s="16" t="str">
        <f>IF(AND(NOT(ISBLANK('STB Models Tier 4'!N98)),NOT(ISBLANK(VLOOKUP($F98,'Tier 4 Allowances'!$A$2:$AB$6,8,FALSE))),'STB Models Tier 4'!N98&lt;2), 'STB Models Tier 4'!N98*$N$2,"")</f>
        <v/>
      </c>
      <c r="O98" s="16" t="str">
        <f>IF(AND(NOT(ISBLANK('STB Models Tier 4'!O98)),NOT(ISBLANK(VLOOKUP($F98,'Tier 4 Allowances'!$A$2:$AB$6,9,FALSE))),'STB Models Tier 4'!O98&lt;7), 'STB Models Tier 4'!O98*$O$2,"")</f>
        <v/>
      </c>
      <c r="P98" s="16" t="str">
        <f>IF(AND(NOT(ISBLANK('STB Models Tier 4'!P98)),OR(ISBLANK('STB Models Tier 4'!S98),'STB Models Tier 4'!S98=0),NOT(ISBLANK(VLOOKUP($F98,'Tier 4 Allowances'!$A$2:$AB$6,10,FALSE))),'STB Models Tier 4'!P98&lt;2), 'STB Models Tier 4'!P98*$P$2,"")</f>
        <v/>
      </c>
      <c r="Q98" s="16" t="str">
        <f>IF(AND(NOT(ISBLANK('STB Models Tier 4'!Q98)),NOT(ISBLANK(VLOOKUP($F98,'Tier 4 Allowances'!$A$2:$AB$6,11,FALSE))),'STB Models Tier 4'!Q98&lt;2), 'STB Models Tier 4'!Q98*$Q$2,"")</f>
        <v/>
      </c>
      <c r="R98" s="16" t="str">
        <f>IF(AND(NOT(ISBLANK('STB Models Tier 4'!R98)),OR(ISBLANK('STB Models Tier 4'!S98),'STB Models Tier 4'!S98=0),NOT(ISBLANK(VLOOKUP($F98,'Tier 4 Allowances'!$A$2:$AB$6,12,FALSE))),'STB Models Tier 4'!R98&lt;2), 'STB Models Tier 4'!R98*$R$2,"")</f>
        <v/>
      </c>
      <c r="S98" s="16" t="str">
        <f>IF(AND(NOT(ISBLANK('STB Models Tier 4'!S98)),NOT(ISBLANK(VLOOKUP($F98,'Tier 4 Allowances'!$A$2:$AB$6,13,FALSE))),'STB Models Tier 4'!S98&lt;2), 'STB Models Tier 4'!S98*$S$2,"")</f>
        <v/>
      </c>
      <c r="T98" s="16" t="str">
        <f>IF(AND(NOT(ISBLANK('STB Models Tier 4'!T98)),NOT(ISBLANK(VLOOKUP($F98,'Tier 4 Allowances'!$A$2:$AB$6,14,FALSE))),'STB Models Tier 4'!T98&lt;2), 'STB Models Tier 4'!T98*$T$2,"")</f>
        <v/>
      </c>
      <c r="U98" s="16" t="str">
        <f>IF(AND(NOT(ISBLANK('STB Models Tier 4'!U98)),NOT(ISBLANK(VLOOKUP($F98,'Tier 4 Allowances'!$A$2:$AB$6,15,FALSE))),'STB Models Tier 4'!U98&lt;3), 'STB Models Tier 4'!U98*$U$2,"")</f>
        <v/>
      </c>
      <c r="V98" s="16" t="str">
        <f>IF(AND(NOT(ISBLANK('STB Models Tier 4'!V98)),NOT(ISBLANK(VLOOKUP($F98,'Tier 4 Allowances'!$A$2:$AB$6,16,FALSE))),'STB Models Tier 4'!V98&lt;2), 'STB Models Tier 4'!V98*$V$2,"")</f>
        <v/>
      </c>
      <c r="W98" s="16" t="str">
        <f>IF(AND(NOT(ISBLANK('STB Models Tier 4'!W98)),NOT(ISBLANK(VLOOKUP($F98,'Tier 4 Allowances'!$A$2:$AB$6,17,FALSE))),'STB Models Tier 4'!W98&lt;6), 'STB Models Tier 4'!W98*$W$2,"")</f>
        <v/>
      </c>
      <c r="X98" s="16" t="str">
        <f>IF(AND(NOT(ISBLANK('STB Models Tier 4'!X98)),NOT(ISBLANK(VLOOKUP($F98,'Tier 4 Allowances'!$A$2:$AB$6,18,FALSE))),'STB Models Tier 4'!X98&lt;3), 'STB Models Tier 4'!X98*$X$2,"")</f>
        <v/>
      </c>
      <c r="Y98" s="16" t="str">
        <f>IF(AND(NOT(ISBLANK('STB Models Tier 4'!Y98)),NOT(ISBLANK(VLOOKUP($F98,'Tier 4 Allowances'!$A$2:$AB$6,19,FALSE))),'STB Models Tier 4'!Y98&lt;3), 'STB Models Tier 4'!Y98*$Y$2,"")</f>
        <v/>
      </c>
      <c r="Z98" s="16" t="str">
        <f>IF(AND(NOT(ISBLANK('STB Models Tier 4'!Z98)),NOT(ISBLANK(VLOOKUP($F98,'Tier 4 Allowances'!$A$2:$AB$6,20,FALSE))),'STB Models Tier 4'!Z98&lt;11), 'STB Models Tier 4'!Z98*$Z$2,"")</f>
        <v/>
      </c>
      <c r="AA98" s="16" t="str">
        <f>IF(AND(NOT(ISBLANK('STB Models Tier 4'!AA98)),NOT(ISBLANK(VLOOKUP($F98,'Tier 4 Allowances'!$A$2:$AB$6,21,FALSE))),'STB Models Tier 4'!AA98&lt;3), 'STB Models Tier 4'!AA98*$AA$2,"")</f>
        <v/>
      </c>
      <c r="AB98" s="16" t="str">
        <f>IF(AND(NOT(ISBLANK('STB Models Tier 4'!AB98)),NOT(ISBLANK(VLOOKUP($F98,'Tier 4 Allowances'!$A$2:$AB$6,22,FALSE))),'STB Models Tier 4'!AB98&lt;3), 'STB Models Tier 4'!AB98*$AB$2,"")</f>
        <v/>
      </c>
      <c r="AC98" s="16" t="str">
        <f>IF(AND(NOT(ISBLANK('STB Models Tier 4'!AC98)),NOT(ISBLANK(VLOOKUP($F98,'Tier 4 Allowances'!$A$2:$AB$6,23,FALSE))),'STB Models Tier 4'!AC98&lt;11), 'STB Models Tier 4'!AC98*$AC$2,"")</f>
        <v/>
      </c>
      <c r="AD98" s="16" t="str">
        <f>IF(AND(NOT(ISBLANK('STB Models Tier 4'!AD98)),NOT(ISBLANK(VLOOKUP($F98,'Tier 4 Allowances'!$A$2:$AB$6,24,FALSE))),'STB Models Tier 4'!AD98&lt;2), 'STB Models Tier 4'!AD98*$AD$2,"")</f>
        <v/>
      </c>
      <c r="AE98" s="16" t="str">
        <f>IF(AND(NOT(ISBLANK('STB Models Tier 4'!AE98)),NOT(ISBLANK(VLOOKUP($F98,'Tier 4 Allowances'!$A$2:$AB$6,25,FALSE))),'STB Models Tier 4'!AE98&lt;2,OR(ISBLANK('STB Models Tier 4'!AD98),'STB Models Tier 4'!AD98=0),OR(ISBLANK('STB Models Tier 4'!$O98),'STB Models Tier 4'!$O98=0)), 'STB Models Tier 4'!AE98*$AE$2,"")</f>
        <v/>
      </c>
      <c r="AF98" s="16" t="str">
        <f>IF(AND(NOT(ISBLANK('STB Models Tier 4'!AF98)),NOT(ISBLANK(VLOOKUP($F98,'Tier 4 Allowances'!$A$2:$AB$6,26,FALSE))),'STB Models Tier 4'!AF98&lt;2), 'STB Models Tier 4'!AF98*$AF$2,"")</f>
        <v/>
      </c>
      <c r="AG98" s="16" t="str">
        <f>IF(AND(NOT(ISBLANK('STB Models Tier 4'!AG98)),NOT(ISBLANK(VLOOKUP($F98,'Tier 4 Allowances'!$A$2:$AB$6,27,FALSE))),'STB Models Tier 4'!AG98&lt;2), 'STB Models Tier 4'!AG98*$AG$2,"")</f>
        <v/>
      </c>
      <c r="AH98" s="16" t="str">
        <f>IF(AND(NOT(ISBLANK('STB Models Tier 4'!AH98)),NOT(ISBLANK(VLOOKUP($F98,'Tier 4 Allowances'!$A$2:$AB$6,28,FALSE))),'STB Models Tier 4'!AH98&lt;2), 'STB Models Tier 4'!AH98*$AH$2,"")</f>
        <v/>
      </c>
      <c r="AI98" s="37" t="str">
        <f>IF(ISBLANK('STB Models Tier 4'!AI98),"",'STB Models Tier 4'!AI98)</f>
        <v/>
      </c>
      <c r="AJ98" s="37">
        <f>IF(AND('STB Models Tier 4'!AS98="Yes",P98=$P$2,NOT(Q98=$Q$2)),-10,0)</f>
        <v>0</v>
      </c>
      <c r="AK98" s="37">
        <f>IF(AND('STB Models Tier 4'!AS98="Yes",AF98=$AF$2),-5,0)</f>
        <v>0</v>
      </c>
      <c r="AL98" s="17" t="str">
        <f>IF(ISBLANK('STB Models Tier 4'!AJ98),"",'STB Models Tier 4'!AJ98)</f>
        <v/>
      </c>
      <c r="AM98" s="17" t="str">
        <f>IF(ISBLANK('STB Models Tier 4'!AK98),"",'STB Models Tier 4'!AK98)</f>
        <v/>
      </c>
      <c r="AN98" s="17" t="str">
        <f>IF(ISBLANK('STB Models Tier 4'!AL98),"",'STB Models Tier 4'!AL98)</f>
        <v/>
      </c>
      <c r="AO98" s="17" t="str">
        <f>IF(ISBLANK('STB Models Tier 4'!AM98),"",'STB Models Tier 4'!AM98)</f>
        <v/>
      </c>
      <c r="AP98" s="17" t="str">
        <f>IF(ISBLANK('STB Models Tier 4'!AN98),"",'STB Models Tier 4'!AN98)</f>
        <v/>
      </c>
      <c r="AQ98" s="17" t="str">
        <f>IF(ISBLANK('STB Models Tier 4'!F98),"",IF(ISBLANK('STB Models Tier 4'!G98), 14, 7-(4-$G98)/2))</f>
        <v/>
      </c>
      <c r="AR98" s="17" t="str">
        <f>IF(ISBLANK('STB Models Tier 4'!F98),"",IF(ISBLANK('STB Models Tier 4'!H98),10,(10-H98)))</f>
        <v/>
      </c>
      <c r="AS98" s="17" t="str">
        <f>IF(ISBLANK('STB Models Tier 4'!F98),"",IF(ISBLANK('STB Models Tier 4'!G98),0,7+(4-G98)/2))</f>
        <v/>
      </c>
      <c r="AT98" s="17" t="str">
        <f>IF(ISBLANK('STB Models Tier 4'!F98),"",'STB Models Tier 4'!H98)</f>
        <v/>
      </c>
      <c r="AU98" s="17" t="str">
        <f>IF(ISBLANK('STB Models Tier 4'!F98),"",(IF(OR(AND(NOT(ISBLANK('STB Models Tier 4'!G98)),ISBLANK('STB Models Tier 4'!AL98)),AND(NOT(ISBLANK('STB Models Tier 4'!H98)),ISBLANK('STB Models Tier 4'!AM98)),ISBLANK('STB Models Tier 4'!AK98)),"Incomplete",0.365*('STB Models Tier 4'!AJ98*AQ98+'STB Models Tier 4'!AK98*AR98+'STB Models Tier 4'!AL98*AS98+'STB Models Tier 4'!AM98*AT98))))</f>
        <v/>
      </c>
      <c r="AV98" s="16" t="str">
        <f>IF(ISBLANK('STB Models Tier 4'!F98),"",VLOOKUP(F98,'Tier 4 Allowances'!$A$2:$B$6,2,FALSE)+SUM($I98:$AH98)+AJ98+AK98)</f>
        <v/>
      </c>
      <c r="AW98" s="37" t="str">
        <f>IF(ISBLANK('STB Models Tier 4'!F98),"",AV98+'STB Models Tier 4'!AI98)</f>
        <v/>
      </c>
      <c r="AX98" s="37" t="str">
        <f>IF(ISBLANK('STB Models Tier 4'!AN98),"",IF('STB Models Tier 4'!AN98&gt;'Tier 4 Calculations'!AW98,"No","Yes"))</f>
        <v/>
      </c>
      <c r="AY98" s="51" t="str">
        <f>IF(ISBLANK('STB Models Tier 4'!AS98),"",'STB Models Tier 4'!AS98)</f>
        <v/>
      </c>
    </row>
    <row r="99" spans="1:56" ht="16" x14ac:dyDescent="0.2">
      <c r="A99" s="16" t="str">
        <f>IF(ISBLANK('STB Models Tier 4'!A99),"",'STB Models Tier 4'!A99)</f>
        <v/>
      </c>
      <c r="B99" s="16" t="str">
        <f>IF(ISBLANK('STB Models Tier 4'!B99),"",'STB Models Tier 4'!B99)</f>
        <v/>
      </c>
      <c r="C99" s="16" t="str">
        <f>IF(ISBLANK('STB Models Tier 4'!C99),"",'STB Models Tier 4'!C99)</f>
        <v/>
      </c>
      <c r="D99" s="16" t="str">
        <f>IF(ISBLANK('STB Models Tier 4'!D99),"",'STB Models Tier 4'!D99)</f>
        <v/>
      </c>
      <c r="E99" s="16" t="str">
        <f>IF(ISBLANK('STB Models Tier 4'!E99),"",'STB Models Tier 4'!E99)</f>
        <v/>
      </c>
      <c r="F99" s="16" t="str">
        <f>IF(ISBLANK('STB Models Tier 4'!F99),"",'STB Models Tier 4'!F99)</f>
        <v/>
      </c>
      <c r="G99" s="16" t="str">
        <f>IF(ISBLANK('STB Models Tier 4'!G99),"",'STB Models Tier 4'!G99)</f>
        <v/>
      </c>
      <c r="H99" s="16" t="str">
        <f>IF(ISBLANK('STB Models Tier 4'!H99),"",'STB Models Tier 4'!H99)</f>
        <v/>
      </c>
      <c r="I99" s="16" t="str">
        <f>IF(AND(NOT(ISBLANK('STB Models Tier 4'!I99)),NOT(ISBLANK(VLOOKUP($F99,'Tier 4 Allowances'!$A$2:$AB$6,3,FALSE))),'STB Models Tier 4'!I99&lt;2), 'STB Models Tier 4'!I99*$I$2,"")</f>
        <v/>
      </c>
      <c r="J99" s="16" t="str">
        <f>IF(AND(NOT(ISBLANK('STB Models Tier 4'!J99)),NOT(ISBLANK(VLOOKUP($F99,'Tier 4 Allowances'!$A$2:$AB$6,4,FALSE))),'STB Models Tier 4'!J99&lt;3), 'STB Models Tier 4'!J99*$J$2,"")</f>
        <v/>
      </c>
      <c r="K99" s="16" t="str">
        <f>IF(AND(NOT(ISBLANK('STB Models Tier 4'!K99)),NOT(ISBLANK(VLOOKUP($F99,'Tier 4 Allowances'!$A$2:$AB$6,5,FALSE))),'STB Models Tier 4'!K99&lt;2), 'STB Models Tier 4'!K99*$K$2,"")</f>
        <v/>
      </c>
      <c r="L99" s="16" t="str">
        <f>IF(AND(NOT(ISBLANK('STB Models Tier 4'!L99)),NOT(ISBLANK(VLOOKUP($F99,'Tier 4 Allowances'!$A$2:$AB$6,6,FALSE))),'STB Models Tier 4'!L99&lt;3), 'STB Models Tier 4'!L99*$L$2,"")</f>
        <v/>
      </c>
      <c r="M99" s="16" t="str">
        <f>IF(AND(NOT(ISBLANK('STB Models Tier 4'!M99)),OR(ISBLANK('STB Models Tier 4'!N99),'STB Models Tier 4'!N99=0),NOT(ISBLANK(VLOOKUP($F99,'Tier 4 Allowances'!$A$2:$AB$6,7,FALSE))),'STB Models Tier 4'!M99&lt;2), 'STB Models Tier 4'!M99*$M$2,"")</f>
        <v/>
      </c>
      <c r="N99" s="16" t="str">
        <f>IF(AND(NOT(ISBLANK('STB Models Tier 4'!N99)),NOT(ISBLANK(VLOOKUP($F99,'Tier 4 Allowances'!$A$2:$AB$6,8,FALSE))),'STB Models Tier 4'!N99&lt;2), 'STB Models Tier 4'!N99*$N$2,"")</f>
        <v/>
      </c>
      <c r="O99" s="16" t="str">
        <f>IF(AND(NOT(ISBLANK('STB Models Tier 4'!O99)),NOT(ISBLANK(VLOOKUP($F99,'Tier 4 Allowances'!$A$2:$AB$6,9,FALSE))),'STB Models Tier 4'!O99&lt;7), 'STB Models Tier 4'!O99*$O$2,"")</f>
        <v/>
      </c>
      <c r="P99" s="16" t="str">
        <f>IF(AND(NOT(ISBLANK('STB Models Tier 4'!P99)),OR(ISBLANK('STB Models Tier 4'!S99),'STB Models Tier 4'!S99=0),NOT(ISBLANK(VLOOKUP($F99,'Tier 4 Allowances'!$A$2:$AB$6,10,FALSE))),'STB Models Tier 4'!P99&lt;2), 'STB Models Tier 4'!P99*$P$2,"")</f>
        <v/>
      </c>
      <c r="Q99" s="16" t="str">
        <f>IF(AND(NOT(ISBLANK('STB Models Tier 4'!Q99)),NOT(ISBLANK(VLOOKUP($F99,'Tier 4 Allowances'!$A$2:$AB$6,11,FALSE))),'STB Models Tier 4'!Q99&lt;2), 'STB Models Tier 4'!Q99*$Q$2,"")</f>
        <v/>
      </c>
      <c r="R99" s="16" t="str">
        <f>IF(AND(NOT(ISBLANK('STB Models Tier 4'!R99)),OR(ISBLANK('STB Models Tier 4'!S99),'STB Models Tier 4'!S99=0),NOT(ISBLANK(VLOOKUP($F99,'Tier 4 Allowances'!$A$2:$AB$6,12,FALSE))),'STB Models Tier 4'!R99&lt;2), 'STB Models Tier 4'!R99*$R$2,"")</f>
        <v/>
      </c>
      <c r="S99" s="16" t="str">
        <f>IF(AND(NOT(ISBLANK('STB Models Tier 4'!S99)),NOT(ISBLANK(VLOOKUP($F99,'Tier 4 Allowances'!$A$2:$AB$6,13,FALSE))),'STB Models Tier 4'!S99&lt;2), 'STB Models Tier 4'!S99*$S$2,"")</f>
        <v/>
      </c>
      <c r="T99" s="16" t="str">
        <f>IF(AND(NOT(ISBLANK('STB Models Tier 4'!T99)),NOT(ISBLANK(VLOOKUP($F99,'Tier 4 Allowances'!$A$2:$AB$6,14,FALSE))),'STB Models Tier 4'!T99&lt;2), 'STB Models Tier 4'!T99*$T$2,"")</f>
        <v/>
      </c>
      <c r="U99" s="16" t="str">
        <f>IF(AND(NOT(ISBLANK('STB Models Tier 4'!U99)),NOT(ISBLANK(VLOOKUP($F99,'Tier 4 Allowances'!$A$2:$AB$6,15,FALSE))),'STB Models Tier 4'!U99&lt;3), 'STB Models Tier 4'!U99*$U$2,"")</f>
        <v/>
      </c>
      <c r="V99" s="16" t="str">
        <f>IF(AND(NOT(ISBLANK('STB Models Tier 4'!V99)),NOT(ISBLANK(VLOOKUP($F99,'Tier 4 Allowances'!$A$2:$AB$6,16,FALSE))),'STB Models Tier 4'!V99&lt;2), 'STB Models Tier 4'!V99*$V$2,"")</f>
        <v/>
      </c>
      <c r="W99" s="16" t="str">
        <f>IF(AND(NOT(ISBLANK('STB Models Tier 4'!W99)),NOT(ISBLANK(VLOOKUP($F99,'Tier 4 Allowances'!$A$2:$AB$6,17,FALSE))),'STB Models Tier 4'!W99&lt;6), 'STB Models Tier 4'!W99*$W$2,"")</f>
        <v/>
      </c>
      <c r="X99" s="16" t="str">
        <f>IF(AND(NOT(ISBLANK('STB Models Tier 4'!X99)),NOT(ISBLANK(VLOOKUP($F99,'Tier 4 Allowances'!$A$2:$AB$6,18,FALSE))),'STB Models Tier 4'!X99&lt;3), 'STB Models Tier 4'!X99*$X$2,"")</f>
        <v/>
      </c>
      <c r="Y99" s="16" t="str">
        <f>IF(AND(NOT(ISBLANK('STB Models Tier 4'!Y99)),NOT(ISBLANK(VLOOKUP($F99,'Tier 4 Allowances'!$A$2:$AB$6,19,FALSE))),'STB Models Tier 4'!Y99&lt;3), 'STB Models Tier 4'!Y99*$Y$2,"")</f>
        <v/>
      </c>
      <c r="Z99" s="16" t="str">
        <f>IF(AND(NOT(ISBLANK('STB Models Tier 4'!Z99)),NOT(ISBLANK(VLOOKUP($F99,'Tier 4 Allowances'!$A$2:$AB$6,20,FALSE))),'STB Models Tier 4'!Z99&lt;11), 'STB Models Tier 4'!Z99*$Z$2,"")</f>
        <v/>
      </c>
      <c r="AA99" s="16" t="str">
        <f>IF(AND(NOT(ISBLANK('STB Models Tier 4'!AA99)),NOT(ISBLANK(VLOOKUP($F99,'Tier 4 Allowances'!$A$2:$AB$6,21,FALSE))),'STB Models Tier 4'!AA99&lt;3), 'STB Models Tier 4'!AA99*$AA$2,"")</f>
        <v/>
      </c>
      <c r="AB99" s="16" t="str">
        <f>IF(AND(NOT(ISBLANK('STB Models Tier 4'!AB99)),NOT(ISBLANK(VLOOKUP($F99,'Tier 4 Allowances'!$A$2:$AB$6,22,FALSE))),'STB Models Tier 4'!AB99&lt;3), 'STB Models Tier 4'!AB99*$AB$2,"")</f>
        <v/>
      </c>
      <c r="AC99" s="16" t="str">
        <f>IF(AND(NOT(ISBLANK('STB Models Tier 4'!AC99)),NOT(ISBLANK(VLOOKUP($F99,'Tier 4 Allowances'!$A$2:$AB$6,23,FALSE))),'STB Models Tier 4'!AC99&lt;11), 'STB Models Tier 4'!AC99*$AC$2,"")</f>
        <v/>
      </c>
      <c r="AD99" s="16" t="str">
        <f>IF(AND(NOT(ISBLANK('STB Models Tier 4'!AD99)),NOT(ISBLANK(VLOOKUP($F99,'Tier 4 Allowances'!$A$2:$AB$6,24,FALSE))),'STB Models Tier 4'!AD99&lt;2), 'STB Models Tier 4'!AD99*$AD$2,"")</f>
        <v/>
      </c>
      <c r="AE99" s="16" t="str">
        <f>IF(AND(NOT(ISBLANK('STB Models Tier 4'!AE99)),NOT(ISBLANK(VLOOKUP($F99,'Tier 4 Allowances'!$A$2:$AB$6,25,FALSE))),'STB Models Tier 4'!AE99&lt;2,OR(ISBLANK('STB Models Tier 4'!AD99),'STB Models Tier 4'!AD99=0),OR(ISBLANK('STB Models Tier 4'!$O99),'STB Models Tier 4'!$O99=0)), 'STB Models Tier 4'!AE99*$AE$2,"")</f>
        <v/>
      </c>
      <c r="AF99" s="16" t="str">
        <f>IF(AND(NOT(ISBLANK('STB Models Tier 4'!AF99)),NOT(ISBLANK(VLOOKUP($F99,'Tier 4 Allowances'!$A$2:$AB$6,26,FALSE))),'STB Models Tier 4'!AF99&lt;2), 'STB Models Tier 4'!AF99*$AF$2,"")</f>
        <v/>
      </c>
      <c r="AG99" s="16" t="str">
        <f>IF(AND(NOT(ISBLANK('STB Models Tier 4'!AG99)),NOT(ISBLANK(VLOOKUP($F99,'Tier 4 Allowances'!$A$2:$AB$6,27,FALSE))),'STB Models Tier 4'!AG99&lt;2), 'STB Models Tier 4'!AG99*$AG$2,"")</f>
        <v/>
      </c>
      <c r="AH99" s="16" t="str">
        <f>IF(AND(NOT(ISBLANK('STB Models Tier 4'!AH99)),NOT(ISBLANK(VLOOKUP($F99,'Tier 4 Allowances'!$A$2:$AB$6,28,FALSE))),'STB Models Tier 4'!AH99&lt;2), 'STB Models Tier 4'!AH99*$AH$2,"")</f>
        <v/>
      </c>
      <c r="AI99" s="37" t="str">
        <f>IF(ISBLANK('STB Models Tier 4'!AI99),"",'STB Models Tier 4'!AI99)</f>
        <v/>
      </c>
      <c r="AJ99" s="37">
        <f>IF(AND('STB Models Tier 4'!AS99="Yes",P99=$P$2,NOT(Q99=$Q$2)),-10,0)</f>
        <v>0</v>
      </c>
      <c r="AK99" s="37">
        <f>IF(AND('STB Models Tier 4'!AS99="Yes",AF99=$AF$2),-5,0)</f>
        <v>0</v>
      </c>
      <c r="AL99" s="17" t="str">
        <f>IF(ISBLANK('STB Models Tier 4'!AJ99),"",'STB Models Tier 4'!AJ99)</f>
        <v/>
      </c>
      <c r="AM99" s="17" t="str">
        <f>IF(ISBLANK('STB Models Tier 4'!AK99),"",'STB Models Tier 4'!AK99)</f>
        <v/>
      </c>
      <c r="AN99" s="17" t="str">
        <f>IF(ISBLANK('STB Models Tier 4'!AL99),"",'STB Models Tier 4'!AL99)</f>
        <v/>
      </c>
      <c r="AO99" s="17" t="str">
        <f>IF(ISBLANK('STB Models Tier 4'!AM99),"",'STB Models Tier 4'!AM99)</f>
        <v/>
      </c>
      <c r="AP99" s="17" t="str">
        <f>IF(ISBLANK('STB Models Tier 4'!AN99),"",'STB Models Tier 4'!AN99)</f>
        <v/>
      </c>
      <c r="AQ99" s="17" t="str">
        <f>IF(ISBLANK('STB Models Tier 4'!F99),"",IF(ISBLANK('STB Models Tier 4'!G99), 14, 7-(4-$G99)/2))</f>
        <v/>
      </c>
      <c r="AR99" s="17" t="str">
        <f>IF(ISBLANK('STB Models Tier 4'!F99),"",IF(ISBLANK('STB Models Tier 4'!H99),10,(10-H99)))</f>
        <v/>
      </c>
      <c r="AS99" s="17" t="str">
        <f>IF(ISBLANK('STB Models Tier 4'!F99),"",IF(ISBLANK('STB Models Tier 4'!G99),0,7+(4-G99)/2))</f>
        <v/>
      </c>
      <c r="AT99" s="17" t="str">
        <f>IF(ISBLANK('STB Models Tier 4'!F99),"",'STB Models Tier 4'!H99)</f>
        <v/>
      </c>
      <c r="AU99" s="17" t="str">
        <f>IF(ISBLANK('STB Models Tier 4'!F99),"",(IF(OR(AND(NOT(ISBLANK('STB Models Tier 4'!G99)),ISBLANK('STB Models Tier 4'!AL99)),AND(NOT(ISBLANK('STB Models Tier 4'!H99)),ISBLANK('STB Models Tier 4'!AM99)),ISBLANK('STB Models Tier 4'!AK99)),"Incomplete",0.365*('STB Models Tier 4'!AJ99*AQ99+'STB Models Tier 4'!AK99*AR99+'STB Models Tier 4'!AL99*AS99+'STB Models Tier 4'!AM99*AT99))))</f>
        <v/>
      </c>
      <c r="AV99" s="16" t="str">
        <f>IF(ISBLANK('STB Models Tier 4'!F99),"",VLOOKUP(F99,'Tier 4 Allowances'!$A$2:$B$6,2,FALSE)+SUM($I99:$AH99)+AJ99+AK99)</f>
        <v/>
      </c>
      <c r="AW99" s="37" t="str">
        <f>IF(ISBLANK('STB Models Tier 4'!F99),"",AV99+'STB Models Tier 4'!AI99)</f>
        <v/>
      </c>
      <c r="AX99" s="37" t="str">
        <f>IF(ISBLANK('STB Models Tier 4'!AN99),"",IF('STB Models Tier 4'!AN99&gt;'Tier 4 Calculations'!AW99,"No","Yes"))</f>
        <v/>
      </c>
      <c r="AY99" s="51" t="str">
        <f>IF(ISBLANK('STB Models Tier 4'!AS99),"",'STB Models Tier 4'!AS99)</f>
        <v/>
      </c>
    </row>
    <row r="100" spans="1:56" ht="16" x14ac:dyDescent="0.2">
      <c r="A100" s="16" t="str">
        <f>IF(ISBLANK('STB Models Tier 4'!A100),"",'STB Models Tier 4'!A100)</f>
        <v/>
      </c>
      <c r="B100" s="16" t="str">
        <f>IF(ISBLANK('STB Models Tier 4'!B100),"",'STB Models Tier 4'!B100)</f>
        <v/>
      </c>
      <c r="C100" s="16" t="str">
        <f>IF(ISBLANK('STB Models Tier 4'!C100),"",'STB Models Tier 4'!C100)</f>
        <v/>
      </c>
      <c r="D100" s="16" t="str">
        <f>IF(ISBLANK('STB Models Tier 4'!D100),"",'STB Models Tier 4'!D100)</f>
        <v/>
      </c>
      <c r="E100" s="16" t="str">
        <f>IF(ISBLANK('STB Models Tier 4'!E100),"",'STB Models Tier 4'!E100)</f>
        <v/>
      </c>
      <c r="F100" s="16" t="str">
        <f>IF(ISBLANK('STB Models Tier 4'!F100),"",'STB Models Tier 4'!F100)</f>
        <v/>
      </c>
      <c r="G100" s="16" t="str">
        <f>IF(ISBLANK('STB Models Tier 4'!G100),"",'STB Models Tier 4'!G100)</f>
        <v/>
      </c>
      <c r="H100" s="16" t="str">
        <f>IF(ISBLANK('STB Models Tier 4'!H100),"",'STB Models Tier 4'!H100)</f>
        <v/>
      </c>
      <c r="I100" s="16" t="str">
        <f>IF(AND(NOT(ISBLANK('STB Models Tier 4'!I100)),NOT(ISBLANK(VLOOKUP($F100,'Tier 4 Allowances'!$A$2:$AB$6,3,FALSE))),'STB Models Tier 4'!I100&lt;2), 'STB Models Tier 4'!I100*$I$2,"")</f>
        <v/>
      </c>
      <c r="J100" s="16" t="str">
        <f>IF(AND(NOT(ISBLANK('STB Models Tier 4'!J100)),NOT(ISBLANK(VLOOKUP($F100,'Tier 4 Allowances'!$A$2:$AB$6,4,FALSE))),'STB Models Tier 4'!J100&lt;3), 'STB Models Tier 4'!J100*$J$2,"")</f>
        <v/>
      </c>
      <c r="K100" s="16" t="str">
        <f>IF(AND(NOT(ISBLANK('STB Models Tier 4'!K100)),NOT(ISBLANK(VLOOKUP($F100,'Tier 4 Allowances'!$A$2:$AB$6,5,FALSE))),'STB Models Tier 4'!K100&lt;2), 'STB Models Tier 4'!K100*$K$2,"")</f>
        <v/>
      </c>
      <c r="L100" s="16" t="str">
        <f>IF(AND(NOT(ISBLANK('STB Models Tier 4'!L100)),NOT(ISBLANK(VLOOKUP($F100,'Tier 4 Allowances'!$A$2:$AB$6,6,FALSE))),'STB Models Tier 4'!L100&lt;3), 'STB Models Tier 4'!L100*$L$2,"")</f>
        <v/>
      </c>
      <c r="M100" s="16" t="str">
        <f>IF(AND(NOT(ISBLANK('STB Models Tier 4'!M100)),OR(ISBLANK('STB Models Tier 4'!N100),'STB Models Tier 4'!N100=0),NOT(ISBLANK(VLOOKUP($F100,'Tier 4 Allowances'!$A$2:$AB$6,7,FALSE))),'STB Models Tier 4'!M100&lt;2), 'STB Models Tier 4'!M100*$M$2,"")</f>
        <v/>
      </c>
      <c r="N100" s="16" t="str">
        <f>IF(AND(NOT(ISBLANK('STB Models Tier 4'!N100)),NOT(ISBLANK(VLOOKUP($F100,'Tier 4 Allowances'!$A$2:$AB$6,8,FALSE))),'STB Models Tier 4'!N100&lt;2), 'STB Models Tier 4'!N100*$N$2,"")</f>
        <v/>
      </c>
      <c r="O100" s="16" t="str">
        <f>IF(AND(NOT(ISBLANK('STB Models Tier 4'!O100)),NOT(ISBLANK(VLOOKUP($F100,'Tier 4 Allowances'!$A$2:$AB$6,9,FALSE))),'STB Models Tier 4'!O100&lt;7), 'STB Models Tier 4'!O100*$O$2,"")</f>
        <v/>
      </c>
      <c r="P100" s="16" t="str">
        <f>IF(AND(NOT(ISBLANK('STB Models Tier 4'!P100)),OR(ISBLANK('STB Models Tier 4'!S100),'STB Models Tier 4'!S100=0),NOT(ISBLANK(VLOOKUP($F100,'Tier 4 Allowances'!$A$2:$AB$6,10,FALSE))),'STB Models Tier 4'!P100&lt;2), 'STB Models Tier 4'!P100*$P$2,"")</f>
        <v/>
      </c>
      <c r="Q100" s="16" t="str">
        <f>IF(AND(NOT(ISBLANK('STB Models Tier 4'!Q100)),NOT(ISBLANK(VLOOKUP($F100,'Tier 4 Allowances'!$A$2:$AB$6,11,FALSE))),'STB Models Tier 4'!Q100&lt;2), 'STB Models Tier 4'!Q100*$Q$2,"")</f>
        <v/>
      </c>
      <c r="R100" s="16" t="str">
        <f>IF(AND(NOT(ISBLANK('STB Models Tier 4'!R100)),OR(ISBLANK('STB Models Tier 4'!S100),'STB Models Tier 4'!S100=0),NOT(ISBLANK(VLOOKUP($F100,'Tier 4 Allowances'!$A$2:$AB$6,12,FALSE))),'STB Models Tier 4'!R100&lt;2), 'STB Models Tier 4'!R100*$R$2,"")</f>
        <v/>
      </c>
      <c r="S100" s="16" t="str">
        <f>IF(AND(NOT(ISBLANK('STB Models Tier 4'!S100)),NOT(ISBLANK(VLOOKUP($F100,'Tier 4 Allowances'!$A$2:$AB$6,13,FALSE))),'STB Models Tier 4'!S100&lt;2), 'STB Models Tier 4'!S100*$S$2,"")</f>
        <v/>
      </c>
      <c r="T100" s="16" t="str">
        <f>IF(AND(NOT(ISBLANK('STB Models Tier 4'!T100)),NOT(ISBLANK(VLOOKUP($F100,'Tier 4 Allowances'!$A$2:$AB$6,14,FALSE))),'STB Models Tier 4'!T100&lt;2), 'STB Models Tier 4'!T100*$T$2,"")</f>
        <v/>
      </c>
      <c r="U100" s="16" t="str">
        <f>IF(AND(NOT(ISBLANK('STB Models Tier 4'!U100)),NOT(ISBLANK(VLOOKUP($F100,'Tier 4 Allowances'!$A$2:$AB$6,15,FALSE))),'STB Models Tier 4'!U100&lt;3), 'STB Models Tier 4'!U100*$U$2,"")</f>
        <v/>
      </c>
      <c r="V100" s="16" t="str">
        <f>IF(AND(NOT(ISBLANK('STB Models Tier 4'!V100)),NOT(ISBLANK(VLOOKUP($F100,'Tier 4 Allowances'!$A$2:$AB$6,16,FALSE))),'STB Models Tier 4'!V100&lt;2), 'STB Models Tier 4'!V100*$V$2,"")</f>
        <v/>
      </c>
      <c r="W100" s="16" t="str">
        <f>IF(AND(NOT(ISBLANK('STB Models Tier 4'!W100)),NOT(ISBLANK(VLOOKUP($F100,'Tier 4 Allowances'!$A$2:$AB$6,17,FALSE))),'STB Models Tier 4'!W100&lt;6), 'STB Models Tier 4'!W100*$W$2,"")</f>
        <v/>
      </c>
      <c r="X100" s="16" t="str">
        <f>IF(AND(NOT(ISBLANK('STB Models Tier 4'!X100)),NOT(ISBLANK(VLOOKUP($F100,'Tier 4 Allowances'!$A$2:$AB$6,18,FALSE))),'STB Models Tier 4'!X100&lt;3), 'STB Models Tier 4'!X100*$X$2,"")</f>
        <v/>
      </c>
      <c r="Y100" s="16" t="str">
        <f>IF(AND(NOT(ISBLANK('STB Models Tier 4'!Y100)),NOT(ISBLANK(VLOOKUP($F100,'Tier 4 Allowances'!$A$2:$AB$6,19,FALSE))),'STB Models Tier 4'!Y100&lt;3), 'STB Models Tier 4'!Y100*$Y$2,"")</f>
        <v/>
      </c>
      <c r="Z100" s="16" t="str">
        <f>IF(AND(NOT(ISBLANK('STB Models Tier 4'!Z100)),NOT(ISBLANK(VLOOKUP($F100,'Tier 4 Allowances'!$A$2:$AB$6,20,FALSE))),'STB Models Tier 4'!Z100&lt;11), 'STB Models Tier 4'!Z100*$Z$2,"")</f>
        <v/>
      </c>
      <c r="AA100" s="16" t="str">
        <f>IF(AND(NOT(ISBLANK('STB Models Tier 4'!AA100)),NOT(ISBLANK(VLOOKUP($F100,'Tier 4 Allowances'!$A$2:$AB$6,21,FALSE))),'STB Models Tier 4'!AA100&lt;3), 'STB Models Tier 4'!AA100*$AA$2,"")</f>
        <v/>
      </c>
      <c r="AB100" s="16" t="str">
        <f>IF(AND(NOT(ISBLANK('STB Models Tier 4'!AB100)),NOT(ISBLANK(VLOOKUP($F100,'Tier 4 Allowances'!$A$2:$AB$6,22,FALSE))),'STB Models Tier 4'!AB100&lt;3), 'STB Models Tier 4'!AB100*$AB$2,"")</f>
        <v/>
      </c>
      <c r="AC100" s="16" t="str">
        <f>IF(AND(NOT(ISBLANK('STB Models Tier 4'!AC100)),NOT(ISBLANK(VLOOKUP($F100,'Tier 4 Allowances'!$A$2:$AB$6,23,FALSE))),'STB Models Tier 4'!AC100&lt;11), 'STB Models Tier 4'!AC100*$AC$2,"")</f>
        <v/>
      </c>
      <c r="AD100" s="16" t="str">
        <f>IF(AND(NOT(ISBLANK('STB Models Tier 4'!AD100)),NOT(ISBLANK(VLOOKUP($F100,'Tier 4 Allowances'!$A$2:$AB$6,24,FALSE))),'STB Models Tier 4'!AD100&lt;2), 'STB Models Tier 4'!AD100*$AD$2,"")</f>
        <v/>
      </c>
      <c r="AE100" s="16" t="str">
        <f>IF(AND(NOT(ISBLANK('STB Models Tier 4'!AE100)),NOT(ISBLANK(VLOOKUP($F100,'Tier 4 Allowances'!$A$2:$AB$6,25,FALSE))),'STB Models Tier 4'!AE100&lt;2,OR(ISBLANK('STB Models Tier 4'!AD100),'STB Models Tier 4'!AD100=0),OR(ISBLANK('STB Models Tier 4'!$O100),'STB Models Tier 4'!$O100=0)), 'STB Models Tier 4'!AE100*$AE$2,"")</f>
        <v/>
      </c>
      <c r="AF100" s="16" t="str">
        <f>IF(AND(NOT(ISBLANK('STB Models Tier 4'!AF100)),NOT(ISBLANK(VLOOKUP($F100,'Tier 4 Allowances'!$A$2:$AB$6,26,FALSE))),'STB Models Tier 4'!AF100&lt;2), 'STB Models Tier 4'!AF100*$AF$2,"")</f>
        <v/>
      </c>
      <c r="AG100" s="16" t="str">
        <f>IF(AND(NOT(ISBLANK('STB Models Tier 4'!AG100)),NOT(ISBLANK(VLOOKUP($F100,'Tier 4 Allowances'!$A$2:$AB$6,27,FALSE))),'STB Models Tier 4'!AG100&lt;2), 'STB Models Tier 4'!AG100*$AG$2,"")</f>
        <v/>
      </c>
      <c r="AH100" s="16" t="str">
        <f>IF(AND(NOT(ISBLANK('STB Models Tier 4'!AH100)),NOT(ISBLANK(VLOOKUP($F100,'Tier 4 Allowances'!$A$2:$AB$6,28,FALSE))),'STB Models Tier 4'!AH100&lt;2), 'STB Models Tier 4'!AH100*$AH$2,"")</f>
        <v/>
      </c>
      <c r="AI100" s="37" t="str">
        <f>IF(ISBLANK('STB Models Tier 4'!AI100),"",'STB Models Tier 4'!AI100)</f>
        <v/>
      </c>
      <c r="AJ100" s="37">
        <f>IF(AND('STB Models Tier 4'!AS100="Yes",P100=$P$2,NOT(Q100=$Q$2)),-10,0)</f>
        <v>0</v>
      </c>
      <c r="AK100" s="37">
        <f>IF(AND('STB Models Tier 4'!AS100="Yes",AF100=$AF$2),-5,0)</f>
        <v>0</v>
      </c>
      <c r="AL100" s="17" t="str">
        <f>IF(ISBLANK('STB Models Tier 4'!AJ100),"",'STB Models Tier 4'!AJ100)</f>
        <v/>
      </c>
      <c r="AM100" s="17" t="str">
        <f>IF(ISBLANK('STB Models Tier 4'!AK100),"",'STB Models Tier 4'!AK100)</f>
        <v/>
      </c>
      <c r="AN100" s="17" t="str">
        <f>IF(ISBLANK('STB Models Tier 4'!AL100),"",'STB Models Tier 4'!AL100)</f>
        <v/>
      </c>
      <c r="AO100" s="17" t="str">
        <f>IF(ISBLANK('STB Models Tier 4'!AM100),"",'STB Models Tier 4'!AM100)</f>
        <v/>
      </c>
      <c r="AP100" s="17" t="str">
        <f>IF(ISBLANK('STB Models Tier 4'!AN100),"",'STB Models Tier 4'!AN100)</f>
        <v/>
      </c>
      <c r="AQ100" s="17" t="str">
        <f>IF(ISBLANK('STB Models Tier 4'!F100),"",IF(ISBLANK('STB Models Tier 4'!G100), 14, 7-(4-$G100)/2))</f>
        <v/>
      </c>
      <c r="AR100" s="17" t="str">
        <f>IF(ISBLANK('STB Models Tier 4'!F100),"",IF(ISBLANK('STB Models Tier 4'!H100),10,(10-H100)))</f>
        <v/>
      </c>
      <c r="AS100" s="17" t="str">
        <f>IF(ISBLANK('STB Models Tier 4'!F100),"",IF(ISBLANK('STB Models Tier 4'!G100),0,7+(4-G100)/2))</f>
        <v/>
      </c>
      <c r="AT100" s="17" t="str">
        <f>IF(ISBLANK('STB Models Tier 4'!F100),"",'STB Models Tier 4'!H100)</f>
        <v/>
      </c>
      <c r="AU100" s="17" t="str">
        <f>IF(ISBLANK('STB Models Tier 4'!F100),"",(IF(OR(AND(NOT(ISBLANK('STB Models Tier 4'!G100)),ISBLANK('STB Models Tier 4'!AL100)),AND(NOT(ISBLANK('STB Models Tier 4'!H100)),ISBLANK('STB Models Tier 4'!AM100)),ISBLANK('STB Models Tier 4'!AK100)),"Incomplete",0.365*('STB Models Tier 4'!AJ100*AQ100+'STB Models Tier 4'!AK100*AR100+'STB Models Tier 4'!AL100*AS100+'STB Models Tier 4'!AM100*AT100))))</f>
        <v/>
      </c>
      <c r="AV100" s="16" t="str">
        <f>IF(ISBLANK('STB Models Tier 4'!F100),"",VLOOKUP(F100,'Tier 4 Allowances'!$A$2:$B$6,2,FALSE)+SUM($I100:$AH100)+AJ100+AK100)</f>
        <v/>
      </c>
      <c r="AW100" s="37" t="str">
        <f>IF(ISBLANK('STB Models Tier 4'!F100),"",AV100+'STB Models Tier 4'!AI100)</f>
        <v/>
      </c>
      <c r="AX100" s="37" t="str">
        <f>IF(ISBLANK('STB Models Tier 4'!AN100),"",IF('STB Models Tier 4'!AN100&gt;'Tier 4 Calculations'!AW100,"No","Yes"))</f>
        <v/>
      </c>
      <c r="AY100" s="51" t="str">
        <f>IF(ISBLANK('STB Models Tier 4'!AS100),"",'STB Models Tier 4'!AS100)</f>
        <v/>
      </c>
    </row>
    <row r="101" spans="1:56" s="63" customFormat="1" x14ac:dyDescent="0.2">
      <c r="A101" s="55"/>
      <c r="B101" s="55"/>
      <c r="C101" s="55"/>
      <c r="D101" s="55"/>
      <c r="E101" s="56"/>
      <c r="F101" s="56"/>
      <c r="G101" s="57"/>
      <c r="H101" s="57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8"/>
      <c r="AJ101" s="58"/>
      <c r="AK101" s="58"/>
      <c r="AL101" s="59"/>
      <c r="AM101" s="60"/>
      <c r="AN101" s="59"/>
      <c r="AO101" s="59"/>
      <c r="AP101" s="59"/>
      <c r="AQ101" s="59"/>
      <c r="AR101" s="59"/>
      <c r="AS101" s="59"/>
      <c r="AT101" s="59"/>
      <c r="AU101" s="61" t="str">
        <f t="shared" ref="AU101:AU164" si="0">IF(ISBLANK(F101),"",(IF(OR(AND(NOT(ISBLANK(G101)),ISBLANK(AN101)),AND(NOT(ISBLANK(H101)),ISBLANK(AO101)),ISBLANK(AM101)),"Incomplete",0.365*(AL101*(IF(ISBLANK($G101),14,7-(4-$G101)/2))+AM101*(IF(ISBLANK($H101),10,(10-$H101)))+AN101*(IF(ISBLANK($G101),0,7+(4-$G101)/2))+AO101*H101))))</f>
        <v/>
      </c>
      <c r="AV101" s="54" t="str">
        <f>IF(ISBLANK(F101),"",VLOOKUP(F101,'Tier 4 Allowances'!$A$2:$B$6,2,FALSE)+SUMPRODUCT($I$2:$AD$2,$I101:$AD101))</f>
        <v/>
      </c>
      <c r="AW101" s="60" t="str">
        <f>IF(ISBLANK(F102),"",AV101+AI101)</f>
        <v/>
      </c>
      <c r="AX101" s="60" t="str">
        <f t="shared" ref="AX101:AX103" si="1">IF(OR(AU101="",AU101=0,AP101="",AP101=0),"",IF(AP101&lt;=AW101,"Yes","No"))</f>
        <v/>
      </c>
      <c r="AY101" s="62"/>
      <c r="BB101" s="64"/>
      <c r="BC101" s="64"/>
      <c r="BD101" s="64"/>
    </row>
    <row r="102" spans="1:56" x14ac:dyDescent="0.2">
      <c r="E102" s="13"/>
      <c r="G102" s="41"/>
      <c r="H102" s="41"/>
      <c r="AI102" s="36"/>
      <c r="AJ102" s="36"/>
      <c r="AK102" s="36"/>
      <c r="AM102" s="37"/>
      <c r="AP102" s="15"/>
      <c r="AQ102" s="15"/>
      <c r="AR102" s="15"/>
      <c r="AS102" s="15"/>
      <c r="AT102" s="15"/>
      <c r="AU102" s="17" t="str">
        <f t="shared" si="0"/>
        <v/>
      </c>
      <c r="AV102" s="16" t="str">
        <f>IF(ISBLANK(F102),"",VLOOKUP(F102,'Tier 4 Allowances'!$A$2:$B$6,2,FALSE)+SUMPRODUCT($I$2:$AD$2,$I102:$AD102))</f>
        <v/>
      </c>
      <c r="AW102" s="37" t="str">
        <f>IF(ISBLANK(F103),"",AV102+AI102)</f>
        <v/>
      </c>
      <c r="AX102" s="37" t="str">
        <f t="shared" si="1"/>
        <v/>
      </c>
    </row>
    <row r="103" spans="1:56" x14ac:dyDescent="0.2">
      <c r="E103" s="13"/>
      <c r="G103" s="41"/>
      <c r="H103" s="41"/>
      <c r="AI103" s="36"/>
      <c r="AJ103" s="36"/>
      <c r="AK103" s="36"/>
      <c r="AM103" s="37"/>
      <c r="AP103" s="15"/>
      <c r="AQ103" s="15"/>
      <c r="AR103" s="15"/>
      <c r="AS103" s="15"/>
      <c r="AT103" s="15"/>
      <c r="AU103" s="17" t="str">
        <f t="shared" si="0"/>
        <v/>
      </c>
      <c r="AV103" s="16" t="str">
        <f>IF(ISBLANK(F103),"",VLOOKUP(F103,'Tier 4 Allowances'!$A$2:$B$6,2,FALSE)+SUMPRODUCT($I$2:$AD$2,$I103:$AD103))</f>
        <v/>
      </c>
      <c r="AW103" s="37" t="str">
        <f>IF(ISBLANK(F104),"",AV103+AI103)</f>
        <v/>
      </c>
      <c r="AX103" s="37" t="str">
        <f t="shared" si="1"/>
        <v/>
      </c>
    </row>
    <row r="104" spans="1:56" x14ac:dyDescent="0.2">
      <c r="E104" s="13"/>
      <c r="G104" s="41"/>
      <c r="H104" s="41"/>
      <c r="AM104" s="37"/>
      <c r="AU104" s="17" t="str">
        <f t="shared" si="0"/>
        <v/>
      </c>
      <c r="AV104" s="16" t="str">
        <f>IF(ISBLANK(F104),"",VLOOKUP(F104,'Tier 4 Allowances'!$A$2:$B$6,2,FALSE)+SUMPRODUCT($I$2:$AD$2,$I104:$AD104))</f>
        <v/>
      </c>
    </row>
    <row r="105" spans="1:56" x14ac:dyDescent="0.2">
      <c r="AM105" s="37"/>
      <c r="AU105" s="17" t="str">
        <f t="shared" si="0"/>
        <v/>
      </c>
      <c r="AV105" s="16" t="str">
        <f>IF(ISBLANK(F105),"",VLOOKUP(F105,'Tier 4 Allowances'!$A$2:$B$6,2,FALSE)+SUMPRODUCT($I$2:$AD$2,$I105:$AD105))</f>
        <v/>
      </c>
    </row>
    <row r="106" spans="1:56" x14ac:dyDescent="0.2">
      <c r="AM106" s="37"/>
      <c r="AU106" s="17" t="str">
        <f t="shared" si="0"/>
        <v/>
      </c>
      <c r="AV106" s="16" t="str">
        <f>IF(ISBLANK(F106),"",VLOOKUP(F106,'Tier 4 Allowances'!$A$2:$B$6,2,FALSE)+SUMPRODUCT($I$2:$AD$2,$I106:$AD106))</f>
        <v/>
      </c>
    </row>
    <row r="107" spans="1:56" x14ac:dyDescent="0.2">
      <c r="AM107" s="37"/>
      <c r="AU107" s="17" t="str">
        <f t="shared" si="0"/>
        <v/>
      </c>
      <c r="AV107" s="16" t="str">
        <f>IF(ISBLANK(F107),"",VLOOKUP(F107,'Tier 4 Allowances'!$A$2:$B$6,2,FALSE)+SUMPRODUCT($I$2:$AD$2,$I107:$AD107))</f>
        <v/>
      </c>
    </row>
    <row r="108" spans="1:56" x14ac:dyDescent="0.2">
      <c r="AM108" s="37"/>
      <c r="AU108" s="17" t="str">
        <f t="shared" si="0"/>
        <v/>
      </c>
      <c r="AV108" s="16" t="str">
        <f>IF(ISBLANK(F108),"",VLOOKUP(F108,'Tier 4 Allowances'!$A$2:$B$6,2,FALSE)+SUMPRODUCT($I$2:$AD$2,$I108:$AD108))</f>
        <v/>
      </c>
    </row>
    <row r="109" spans="1:56" x14ac:dyDescent="0.2">
      <c r="AU109" s="17" t="str">
        <f t="shared" si="0"/>
        <v/>
      </c>
      <c r="AV109" s="16" t="str">
        <f>IF(ISBLANK(F109),"",VLOOKUP(F109,'Tier 4 Allowances'!$A$2:$B$6,2,FALSE)+SUMPRODUCT($I$2:$AD$2,$I109:$AD109))</f>
        <v/>
      </c>
    </row>
    <row r="110" spans="1:56" x14ac:dyDescent="0.2">
      <c r="AU110" s="17" t="str">
        <f t="shared" si="0"/>
        <v/>
      </c>
      <c r="AV110" s="16" t="str">
        <f>IF(ISBLANK(F110),"",VLOOKUP(F110,'Tier 4 Allowances'!$A$2:$B$6,2,FALSE)+SUMPRODUCT($I$2:$AD$2,$I110:$AD110))</f>
        <v/>
      </c>
    </row>
    <row r="111" spans="1:56" x14ac:dyDescent="0.2">
      <c r="AU111" s="17" t="str">
        <f t="shared" si="0"/>
        <v/>
      </c>
      <c r="AV111" s="16" t="str">
        <f>IF(ISBLANK(F111),"",VLOOKUP(F111,'Tier 4 Allowances'!$A$2:$B$6,2,FALSE)+SUMPRODUCT($I$2:$AD$2,$I111:$AD111))</f>
        <v/>
      </c>
    </row>
    <row r="112" spans="1:56" x14ac:dyDescent="0.2">
      <c r="AU112" s="17" t="str">
        <f t="shared" si="0"/>
        <v/>
      </c>
      <c r="AV112" s="16" t="str">
        <f>IF(ISBLANK(F112),"",VLOOKUP(F112,'Tier 4 Allowances'!$A$2:$B$6,2,FALSE)+SUMPRODUCT($I$2:$AD$2,$I112:$AD112))</f>
        <v/>
      </c>
    </row>
    <row r="113" spans="47:48" x14ac:dyDescent="0.2">
      <c r="AU113" s="17" t="str">
        <f t="shared" si="0"/>
        <v/>
      </c>
      <c r="AV113" s="16" t="str">
        <f>IF(ISBLANK(F113),"",VLOOKUP(F113,'Tier 4 Allowances'!$A$2:$B$6,2,FALSE)+SUMPRODUCT($I$2:$AD$2,$I113:$AD113))</f>
        <v/>
      </c>
    </row>
    <row r="114" spans="47:48" x14ac:dyDescent="0.2">
      <c r="AU114" s="17" t="str">
        <f t="shared" si="0"/>
        <v/>
      </c>
      <c r="AV114" s="16" t="str">
        <f>IF(ISBLANK(F114),"",VLOOKUP(F114,'Tier 4 Allowances'!$A$2:$B$6,2,FALSE)+SUMPRODUCT($I$2:$AD$2,$I114:$AD114))</f>
        <v/>
      </c>
    </row>
    <row r="115" spans="47:48" x14ac:dyDescent="0.2">
      <c r="AU115" s="17" t="str">
        <f t="shared" si="0"/>
        <v/>
      </c>
      <c r="AV115" s="16" t="str">
        <f>IF(ISBLANK(F115),"",VLOOKUP(F115,'Tier 4 Allowances'!$A$2:$B$6,2,FALSE)+SUMPRODUCT($I$2:$AD$2,$I115:$AD115))</f>
        <v/>
      </c>
    </row>
    <row r="116" spans="47:48" x14ac:dyDescent="0.2">
      <c r="AU116" s="17" t="str">
        <f t="shared" si="0"/>
        <v/>
      </c>
      <c r="AV116" s="16" t="str">
        <f>IF(ISBLANK(F116),"",VLOOKUP(F116,'Tier 4 Allowances'!$A$2:$B$6,2,FALSE)+SUMPRODUCT($I$2:$AD$2,$I116:$AD116))</f>
        <v/>
      </c>
    </row>
    <row r="117" spans="47:48" x14ac:dyDescent="0.2">
      <c r="AU117" s="17" t="str">
        <f t="shared" si="0"/>
        <v/>
      </c>
      <c r="AV117" s="16" t="str">
        <f>IF(ISBLANK(F117),"",VLOOKUP(F117,'Tier 4 Allowances'!$A$2:$B$6,2,FALSE)+SUMPRODUCT($I$2:$AD$2,$I117:$AD117))</f>
        <v/>
      </c>
    </row>
    <row r="118" spans="47:48" x14ac:dyDescent="0.2">
      <c r="AU118" s="17" t="str">
        <f t="shared" si="0"/>
        <v/>
      </c>
      <c r="AV118" s="16" t="str">
        <f>IF(ISBLANK(F118),"",VLOOKUP(F118,'Tier 4 Allowances'!$A$2:$B$6,2,FALSE)+SUMPRODUCT($I$2:$AD$2,$I118:$AD118))</f>
        <v/>
      </c>
    </row>
    <row r="119" spans="47:48" x14ac:dyDescent="0.2">
      <c r="AU119" s="17" t="str">
        <f t="shared" si="0"/>
        <v/>
      </c>
      <c r="AV119" s="16" t="str">
        <f>IF(ISBLANK(F119),"",VLOOKUP(F119,'Tier 4 Allowances'!$A$2:$B$6,2,FALSE)+SUMPRODUCT($I$2:$AD$2,$I119:$AD119))</f>
        <v/>
      </c>
    </row>
    <row r="120" spans="47:48" x14ac:dyDescent="0.2">
      <c r="AU120" s="17" t="str">
        <f t="shared" si="0"/>
        <v/>
      </c>
      <c r="AV120" s="16" t="str">
        <f>IF(ISBLANK(F120),"",VLOOKUP(F120,'Tier 4 Allowances'!$A$2:$B$6,2,FALSE)+SUMPRODUCT($I$2:$AD$2,$I120:$AD120))</f>
        <v/>
      </c>
    </row>
    <row r="121" spans="47:48" x14ac:dyDescent="0.2">
      <c r="AU121" s="17" t="str">
        <f t="shared" si="0"/>
        <v/>
      </c>
      <c r="AV121" s="16" t="str">
        <f>IF(ISBLANK(F121),"",VLOOKUP(F121,'Tier 4 Allowances'!$A$2:$B$6,2,FALSE)+SUMPRODUCT($I$2:$AD$2,$I121:$AD121))</f>
        <v/>
      </c>
    </row>
    <row r="122" spans="47:48" x14ac:dyDescent="0.2">
      <c r="AU122" s="17" t="str">
        <f t="shared" si="0"/>
        <v/>
      </c>
      <c r="AV122" s="16" t="str">
        <f>IF(ISBLANK(F122),"",VLOOKUP(F122,'Tier 4 Allowances'!$A$2:$B$6,2,FALSE)+SUMPRODUCT($I$2:$AD$2,$I122:$AD122))</f>
        <v/>
      </c>
    </row>
    <row r="123" spans="47:48" x14ac:dyDescent="0.2">
      <c r="AU123" s="17" t="str">
        <f t="shared" si="0"/>
        <v/>
      </c>
      <c r="AV123" s="16" t="str">
        <f>IF(ISBLANK(F123),"",VLOOKUP(F123,'Tier 4 Allowances'!$A$2:$B$6,2,FALSE)+SUMPRODUCT($I$2:$AD$2,$I123:$AD123))</f>
        <v/>
      </c>
    </row>
    <row r="124" spans="47:48" x14ac:dyDescent="0.2">
      <c r="AU124" s="17" t="str">
        <f t="shared" si="0"/>
        <v/>
      </c>
      <c r="AV124" s="16" t="str">
        <f>IF(ISBLANK(F124),"",VLOOKUP(F124,'Tier 4 Allowances'!$A$2:$B$6,2,FALSE)+SUMPRODUCT($I$2:$AD$2,$I124:$AD124))</f>
        <v/>
      </c>
    </row>
    <row r="125" spans="47:48" x14ac:dyDescent="0.2">
      <c r="AU125" s="17" t="str">
        <f t="shared" si="0"/>
        <v/>
      </c>
      <c r="AV125" s="16" t="str">
        <f>IF(ISBLANK(F125),"",VLOOKUP(F125,'Tier 4 Allowances'!$A$2:$B$6,2,FALSE)+SUMPRODUCT($I$2:$AD$2,$I125:$AD125))</f>
        <v/>
      </c>
    </row>
    <row r="126" spans="47:48" x14ac:dyDescent="0.2">
      <c r="AU126" s="17" t="str">
        <f t="shared" si="0"/>
        <v/>
      </c>
      <c r="AV126" s="16" t="str">
        <f>IF(ISBLANK(F126),"",VLOOKUP(F126,'Tier 4 Allowances'!$A$2:$B$6,2,FALSE)+SUMPRODUCT($I$2:$AD$2,$I126:$AD126))</f>
        <v/>
      </c>
    </row>
    <row r="127" spans="47:48" x14ac:dyDescent="0.2">
      <c r="AU127" s="17" t="str">
        <f t="shared" si="0"/>
        <v/>
      </c>
      <c r="AV127" s="16" t="str">
        <f>IF(ISBLANK(F127),"",VLOOKUP(F127,'Tier 4 Allowances'!$A$2:$B$6,2,FALSE)+SUMPRODUCT($I$2:$AD$2,$I127:$AD127))</f>
        <v/>
      </c>
    </row>
    <row r="128" spans="47:48" x14ac:dyDescent="0.2">
      <c r="AU128" s="17" t="str">
        <f t="shared" si="0"/>
        <v/>
      </c>
      <c r="AV128" s="16" t="str">
        <f>IF(ISBLANK(F128),"",VLOOKUP(F128,'Tier 4 Allowances'!$A$2:$B$6,2,FALSE)+SUMPRODUCT($I$2:$AD$2,$I128:$AD128))</f>
        <v/>
      </c>
    </row>
    <row r="129" spans="47:48" x14ac:dyDescent="0.2">
      <c r="AU129" s="17" t="str">
        <f t="shared" si="0"/>
        <v/>
      </c>
      <c r="AV129" s="16" t="str">
        <f>IF(ISBLANK(F129),"",VLOOKUP(F129,'Tier 4 Allowances'!$A$2:$B$6,2,FALSE)+SUMPRODUCT($I$2:$AD$2,$I129:$AD129))</f>
        <v/>
      </c>
    </row>
    <row r="130" spans="47:48" x14ac:dyDescent="0.2">
      <c r="AU130" s="17" t="str">
        <f t="shared" si="0"/>
        <v/>
      </c>
      <c r="AV130" s="16" t="str">
        <f>IF(ISBLANK(F130),"",VLOOKUP(F130,'Tier 4 Allowances'!$A$2:$B$6,2,FALSE)+SUMPRODUCT($I$2:$AD$2,$I130:$AD130))</f>
        <v/>
      </c>
    </row>
    <row r="131" spans="47:48" x14ac:dyDescent="0.2">
      <c r="AU131" s="17" t="str">
        <f t="shared" si="0"/>
        <v/>
      </c>
      <c r="AV131" s="16" t="str">
        <f>IF(ISBLANK(F131),"",VLOOKUP(F131,'Tier 4 Allowances'!$A$2:$B$6,2,FALSE)+SUMPRODUCT($I$2:$AD$2,$I131:$AD131))</f>
        <v/>
      </c>
    </row>
    <row r="132" spans="47:48" x14ac:dyDescent="0.2">
      <c r="AU132" s="17" t="str">
        <f t="shared" si="0"/>
        <v/>
      </c>
      <c r="AV132" s="16" t="str">
        <f>IF(ISBLANK(F132),"",VLOOKUP(F132,'Tier 4 Allowances'!$A$2:$B$6,2,FALSE)+SUMPRODUCT($I$2:$AD$2,$I132:$AD132))</f>
        <v/>
      </c>
    </row>
    <row r="133" spans="47:48" x14ac:dyDescent="0.2">
      <c r="AU133" s="17" t="str">
        <f t="shared" si="0"/>
        <v/>
      </c>
      <c r="AV133" s="16" t="str">
        <f>IF(ISBLANK(F133),"",VLOOKUP(F133,'Tier 4 Allowances'!$A$2:$B$6,2,FALSE)+SUMPRODUCT($I$2:$AD$2,$I133:$AD133))</f>
        <v/>
      </c>
    </row>
    <row r="134" spans="47:48" x14ac:dyDescent="0.2">
      <c r="AU134" s="17" t="str">
        <f t="shared" si="0"/>
        <v/>
      </c>
      <c r="AV134" s="16" t="str">
        <f>IF(ISBLANK(F134),"",VLOOKUP(F134,'Tier 4 Allowances'!$A$2:$B$6,2,FALSE)+SUMPRODUCT($I$2:$AD$2,$I134:$AD134))</f>
        <v/>
      </c>
    </row>
    <row r="135" spans="47:48" x14ac:dyDescent="0.2">
      <c r="AU135" s="17" t="str">
        <f t="shared" si="0"/>
        <v/>
      </c>
      <c r="AV135" s="16" t="str">
        <f>IF(ISBLANK(F135),"",VLOOKUP(F135,'Tier 4 Allowances'!$A$2:$B$6,2,FALSE)+SUMPRODUCT($I$2:$AD$2,$I135:$AD135))</f>
        <v/>
      </c>
    </row>
    <row r="136" spans="47:48" x14ac:dyDescent="0.2">
      <c r="AU136" s="17" t="str">
        <f t="shared" si="0"/>
        <v/>
      </c>
      <c r="AV136" s="16" t="str">
        <f>IF(ISBLANK(F136),"",VLOOKUP(F136,'Tier 4 Allowances'!$A$2:$B$6,2,FALSE)+SUMPRODUCT($I$2:$AD$2,$I136:$AD136))</f>
        <v/>
      </c>
    </row>
    <row r="137" spans="47:48" x14ac:dyDescent="0.2">
      <c r="AU137" s="17" t="str">
        <f t="shared" si="0"/>
        <v/>
      </c>
      <c r="AV137" s="16" t="str">
        <f>IF(ISBLANK(F137),"",VLOOKUP(F137,'Tier 4 Allowances'!$A$2:$B$6,2,FALSE)+SUMPRODUCT($I$2:$AD$2,$I137:$AD137))</f>
        <v/>
      </c>
    </row>
    <row r="138" spans="47:48" x14ac:dyDescent="0.2">
      <c r="AU138" s="17" t="str">
        <f t="shared" si="0"/>
        <v/>
      </c>
      <c r="AV138" s="16" t="str">
        <f>IF(ISBLANK(F138),"",VLOOKUP(F138,'Tier 4 Allowances'!$A$2:$B$6,2,FALSE)+SUMPRODUCT($I$2:$AD$2,$I138:$AD138))</f>
        <v/>
      </c>
    </row>
    <row r="139" spans="47:48" x14ac:dyDescent="0.2">
      <c r="AU139" s="17" t="str">
        <f t="shared" si="0"/>
        <v/>
      </c>
      <c r="AV139" s="16" t="str">
        <f>IF(ISBLANK(F139),"",VLOOKUP(F139,'Tier 4 Allowances'!$A$2:$B$6,2,FALSE)+SUMPRODUCT($I$2:$AD$2,$I139:$AD139))</f>
        <v/>
      </c>
    </row>
    <row r="140" spans="47:48" x14ac:dyDescent="0.2">
      <c r="AU140" s="17" t="str">
        <f t="shared" si="0"/>
        <v/>
      </c>
      <c r="AV140" s="16" t="str">
        <f>IF(ISBLANK(F140),"",VLOOKUP(F140,'Tier 4 Allowances'!$A$2:$B$6,2,FALSE)+SUMPRODUCT($I$2:$AD$2,$I140:$AD140))</f>
        <v/>
      </c>
    </row>
    <row r="141" spans="47:48" x14ac:dyDescent="0.2">
      <c r="AU141" s="17" t="str">
        <f t="shared" si="0"/>
        <v/>
      </c>
      <c r="AV141" s="16" t="str">
        <f>IF(ISBLANK(F141),"",VLOOKUP(F141,'Tier 4 Allowances'!$A$2:$B$6,2,FALSE)+SUMPRODUCT($I$2:$AD$2,$I141:$AD141))</f>
        <v/>
      </c>
    </row>
    <row r="142" spans="47:48" x14ac:dyDescent="0.2">
      <c r="AU142" s="17" t="str">
        <f t="shared" si="0"/>
        <v/>
      </c>
      <c r="AV142" s="16" t="str">
        <f>IF(ISBLANK(F142),"",VLOOKUP(F142,'Tier 4 Allowances'!$A$2:$B$6,2,FALSE)+SUMPRODUCT($I$2:$AD$2,$I142:$AD142))</f>
        <v/>
      </c>
    </row>
    <row r="143" spans="47:48" x14ac:dyDescent="0.2">
      <c r="AU143" s="17" t="str">
        <f t="shared" si="0"/>
        <v/>
      </c>
      <c r="AV143" s="16" t="str">
        <f>IF(ISBLANK(F143),"",VLOOKUP(F143,'Tier 4 Allowances'!$A$2:$B$6,2,FALSE)+SUMPRODUCT($I$2:$AD$2,$I143:$AD143))</f>
        <v/>
      </c>
    </row>
    <row r="144" spans="47:48" x14ac:dyDescent="0.2">
      <c r="AU144" s="17" t="str">
        <f t="shared" si="0"/>
        <v/>
      </c>
      <c r="AV144" s="16" t="str">
        <f>IF(ISBLANK(F144),"",VLOOKUP(F144,'Tier 4 Allowances'!$A$2:$B$6,2,FALSE)+SUMPRODUCT($I$2:$AD$2,$I144:$AD144))</f>
        <v/>
      </c>
    </row>
    <row r="145" spans="47:48" x14ac:dyDescent="0.2">
      <c r="AU145" s="17" t="str">
        <f t="shared" si="0"/>
        <v/>
      </c>
      <c r="AV145" s="16" t="str">
        <f>IF(ISBLANK(F145),"",VLOOKUP(F145,'Tier 4 Allowances'!$A$2:$B$6,2,FALSE)+SUMPRODUCT($I$2:$AD$2,$I145:$AD145))</f>
        <v/>
      </c>
    </row>
    <row r="146" spans="47:48" x14ac:dyDescent="0.2">
      <c r="AU146" s="17" t="str">
        <f t="shared" si="0"/>
        <v/>
      </c>
      <c r="AV146" s="16" t="str">
        <f>IF(ISBLANK(F146),"",VLOOKUP(F146,'Tier 4 Allowances'!$A$2:$B$6,2,FALSE)+SUMPRODUCT($I$2:$AD$2,$I146:$AD146))</f>
        <v/>
      </c>
    </row>
    <row r="147" spans="47:48" x14ac:dyDescent="0.2">
      <c r="AU147" s="17" t="str">
        <f t="shared" si="0"/>
        <v/>
      </c>
      <c r="AV147" s="16" t="str">
        <f>IF(ISBLANK(F147),"",VLOOKUP(F147,'Tier 4 Allowances'!$A$2:$B$6,2,FALSE)+SUMPRODUCT($I$2:$AD$2,$I147:$AD147))</f>
        <v/>
      </c>
    </row>
    <row r="148" spans="47:48" x14ac:dyDescent="0.2">
      <c r="AU148" s="17" t="str">
        <f t="shared" si="0"/>
        <v/>
      </c>
      <c r="AV148" s="16" t="str">
        <f>IF(ISBLANK(F148),"",VLOOKUP(F148,'Tier 4 Allowances'!$A$2:$B$6,2,FALSE)+SUMPRODUCT($I$2:$AD$2,$I148:$AD148))</f>
        <v/>
      </c>
    </row>
    <row r="149" spans="47:48" x14ac:dyDescent="0.2">
      <c r="AU149" s="17" t="str">
        <f t="shared" si="0"/>
        <v/>
      </c>
      <c r="AV149" s="16" t="str">
        <f>IF(ISBLANK(F149),"",VLOOKUP(F149,'Tier 4 Allowances'!$A$2:$B$6,2,FALSE)+SUMPRODUCT($I$2:$AD$2,$I149:$AD149))</f>
        <v/>
      </c>
    </row>
    <row r="150" spans="47:48" x14ac:dyDescent="0.2">
      <c r="AU150" s="17" t="str">
        <f t="shared" si="0"/>
        <v/>
      </c>
      <c r="AV150" s="16" t="str">
        <f>IF(ISBLANK(F150),"",VLOOKUP(F150,'Tier 4 Allowances'!$A$2:$B$6,2,FALSE)+SUMPRODUCT($I$2:$AD$2,$I150:$AD150))</f>
        <v/>
      </c>
    </row>
    <row r="151" spans="47:48" x14ac:dyDescent="0.2">
      <c r="AU151" s="17" t="str">
        <f t="shared" si="0"/>
        <v/>
      </c>
      <c r="AV151" s="16" t="str">
        <f>IF(ISBLANK(F151),"",VLOOKUP(F151,'Tier 4 Allowances'!$A$2:$B$6,2,FALSE)+SUMPRODUCT($I$2:$AD$2,$I151:$AD151))</f>
        <v/>
      </c>
    </row>
    <row r="152" spans="47:48" x14ac:dyDescent="0.2">
      <c r="AU152" s="17" t="str">
        <f t="shared" si="0"/>
        <v/>
      </c>
      <c r="AV152" s="16" t="str">
        <f>IF(ISBLANK(F152),"",VLOOKUP(F152,'Tier 4 Allowances'!$A$2:$B$6,2,FALSE)+SUMPRODUCT($I$2:$AD$2,$I152:$AD152))</f>
        <v/>
      </c>
    </row>
    <row r="153" spans="47:48" x14ac:dyDescent="0.2">
      <c r="AU153" s="17" t="str">
        <f t="shared" si="0"/>
        <v/>
      </c>
      <c r="AV153" s="16" t="str">
        <f>IF(ISBLANK(F153),"",VLOOKUP(F153,'Tier 4 Allowances'!$A$2:$B$6,2,FALSE)+SUMPRODUCT($I$2:$AD$2,$I153:$AD153))</f>
        <v/>
      </c>
    </row>
    <row r="154" spans="47:48" x14ac:dyDescent="0.2">
      <c r="AU154" s="17" t="str">
        <f t="shared" si="0"/>
        <v/>
      </c>
      <c r="AV154" s="16" t="str">
        <f>IF(ISBLANK(F154),"",VLOOKUP(F154,'Tier 4 Allowances'!$A$2:$B$6,2,FALSE)+SUMPRODUCT($I$2:$AD$2,$I154:$AD154))</f>
        <v/>
      </c>
    </row>
    <row r="155" spans="47:48" x14ac:dyDescent="0.2">
      <c r="AU155" s="17" t="str">
        <f t="shared" si="0"/>
        <v/>
      </c>
      <c r="AV155" s="16" t="str">
        <f>IF(ISBLANK(F155),"",VLOOKUP(F155,'Tier 4 Allowances'!$A$2:$B$6,2,FALSE)+SUMPRODUCT($I$2:$AD$2,$I155:$AD155))</f>
        <v/>
      </c>
    </row>
    <row r="156" spans="47:48" x14ac:dyDescent="0.2">
      <c r="AU156" s="17" t="str">
        <f t="shared" si="0"/>
        <v/>
      </c>
      <c r="AV156" s="16" t="str">
        <f>IF(ISBLANK(F156),"",VLOOKUP(F156,'Tier 4 Allowances'!$A$2:$B$6,2,FALSE)+SUMPRODUCT($I$2:$AD$2,$I156:$AD156))</f>
        <v/>
      </c>
    </row>
    <row r="157" spans="47:48" x14ac:dyDescent="0.2">
      <c r="AU157" s="17" t="str">
        <f t="shared" si="0"/>
        <v/>
      </c>
      <c r="AV157" s="16" t="str">
        <f>IF(ISBLANK(F157),"",VLOOKUP(F157,'Tier 4 Allowances'!$A$2:$B$6,2,FALSE)+SUMPRODUCT($I$2:$AD$2,$I157:$AD157))</f>
        <v/>
      </c>
    </row>
    <row r="158" spans="47:48" x14ac:dyDescent="0.2">
      <c r="AU158" s="17" t="str">
        <f t="shared" si="0"/>
        <v/>
      </c>
      <c r="AV158" s="16" t="str">
        <f>IF(ISBLANK(F158),"",VLOOKUP(F158,'Tier 4 Allowances'!$A$2:$B$6,2,FALSE)+SUMPRODUCT($I$2:$AD$2,$I158:$AD158))</f>
        <v/>
      </c>
    </row>
    <row r="159" spans="47:48" x14ac:dyDescent="0.2">
      <c r="AU159" s="17" t="str">
        <f t="shared" si="0"/>
        <v/>
      </c>
      <c r="AV159" s="16" t="str">
        <f>IF(ISBLANK(F159),"",VLOOKUP(F159,'Tier 4 Allowances'!$A$2:$B$6,2,FALSE)+SUMPRODUCT($I$2:$AD$2,$I159:$AD159))</f>
        <v/>
      </c>
    </row>
    <row r="160" spans="47:48" x14ac:dyDescent="0.2">
      <c r="AU160" s="17" t="str">
        <f t="shared" si="0"/>
        <v/>
      </c>
      <c r="AV160" s="16" t="str">
        <f>IF(ISBLANK(F160),"",VLOOKUP(F160,'Tier 4 Allowances'!$A$2:$B$6,2,FALSE)+SUMPRODUCT($I$2:$AD$2,$I160:$AD160))</f>
        <v/>
      </c>
    </row>
    <row r="161" spans="47:48" x14ac:dyDescent="0.2">
      <c r="AU161" s="17" t="str">
        <f t="shared" si="0"/>
        <v/>
      </c>
      <c r="AV161" s="16" t="str">
        <f>IF(ISBLANK(F161),"",VLOOKUP(F161,'Tier 4 Allowances'!$A$2:$B$6,2,FALSE)+SUMPRODUCT($I$2:$AD$2,$I161:$AD161))</f>
        <v/>
      </c>
    </row>
    <row r="162" spans="47:48" x14ac:dyDescent="0.2">
      <c r="AU162" s="17" t="str">
        <f t="shared" si="0"/>
        <v/>
      </c>
      <c r="AV162" s="16" t="str">
        <f>IF(ISBLANK(F162),"",VLOOKUP(F162,'Tier 4 Allowances'!$A$2:$B$6,2,FALSE)+SUMPRODUCT($I$2:$AD$2,$I162:$AD162))</f>
        <v/>
      </c>
    </row>
    <row r="163" spans="47:48" x14ac:dyDescent="0.2">
      <c r="AU163" s="17" t="str">
        <f t="shared" si="0"/>
        <v/>
      </c>
      <c r="AV163" s="16" t="str">
        <f>IF(ISBLANK(F163),"",VLOOKUP(F163,'Tier 4 Allowances'!$A$2:$B$6,2,FALSE)+SUMPRODUCT($I$2:$AD$2,$I163:$AD163))</f>
        <v/>
      </c>
    </row>
    <row r="164" spans="47:48" x14ac:dyDescent="0.2">
      <c r="AU164" s="17" t="str">
        <f t="shared" si="0"/>
        <v/>
      </c>
      <c r="AV164" s="16" t="str">
        <f>IF(ISBLANK(F164),"",VLOOKUP(F164,'Tier 4 Allowances'!$A$2:$B$6,2,FALSE)+SUMPRODUCT($I$2:$AD$2,$I164:$AD164))</f>
        <v/>
      </c>
    </row>
    <row r="165" spans="47:48" x14ac:dyDescent="0.2">
      <c r="AU165" s="17" t="str">
        <f t="shared" ref="AU165:AU228" si="2">IF(ISBLANK(F165),"",(IF(OR(AND(NOT(ISBLANK(G165)),ISBLANK(AN165)),AND(NOT(ISBLANK(H165)),ISBLANK(AO165)),ISBLANK(AM165)),"Incomplete",0.365*(AL165*(IF(ISBLANK($G165),14,7-(4-$G165)/2))+AM165*(IF(ISBLANK($H165),10,(10-$H165)))+AN165*(IF(ISBLANK($G165),0,7+(4-$G165)/2))+AO165*H165))))</f>
        <v/>
      </c>
      <c r="AV165" s="16" t="str">
        <f>IF(ISBLANK(F165),"",VLOOKUP(F165,'Tier 4 Allowances'!$A$2:$B$6,2,FALSE)+SUMPRODUCT($I$2:$AD$2,$I165:$AD165))</f>
        <v/>
      </c>
    </row>
    <row r="166" spans="47:48" x14ac:dyDescent="0.2">
      <c r="AU166" s="17" t="str">
        <f t="shared" si="2"/>
        <v/>
      </c>
      <c r="AV166" s="16" t="str">
        <f>IF(ISBLANK(F166),"",VLOOKUP(F166,'Tier 4 Allowances'!$A$2:$B$6,2,FALSE)+SUMPRODUCT($I$2:$AD$2,$I166:$AD166))</f>
        <v/>
      </c>
    </row>
    <row r="167" spans="47:48" x14ac:dyDescent="0.2">
      <c r="AU167" s="17" t="str">
        <f t="shared" si="2"/>
        <v/>
      </c>
      <c r="AV167" s="16" t="str">
        <f>IF(ISBLANK(F167),"",VLOOKUP(F167,'Tier 4 Allowances'!$A$2:$B$6,2,FALSE)+SUMPRODUCT($I$2:$AD$2,$I167:$AD167))</f>
        <v/>
      </c>
    </row>
    <row r="168" spans="47:48" x14ac:dyDescent="0.2">
      <c r="AU168" s="17" t="str">
        <f t="shared" si="2"/>
        <v/>
      </c>
      <c r="AV168" s="16" t="str">
        <f>IF(ISBLANK(F168),"",VLOOKUP(F168,'Tier 4 Allowances'!$A$2:$B$6,2,FALSE)+SUMPRODUCT($I$2:$AD$2,$I168:$AD168))</f>
        <v/>
      </c>
    </row>
    <row r="169" spans="47:48" x14ac:dyDescent="0.2">
      <c r="AU169" s="17" t="str">
        <f t="shared" si="2"/>
        <v/>
      </c>
      <c r="AV169" s="16" t="str">
        <f>IF(ISBLANK(F169),"",VLOOKUP(F169,'Tier 4 Allowances'!$A$2:$B$6,2,FALSE)+SUMPRODUCT($I$2:$AD$2,$I169:$AD169))</f>
        <v/>
      </c>
    </row>
    <row r="170" spans="47:48" x14ac:dyDescent="0.2">
      <c r="AU170" s="17" t="str">
        <f t="shared" si="2"/>
        <v/>
      </c>
      <c r="AV170" s="16" t="str">
        <f>IF(ISBLANK(F170),"",VLOOKUP(F170,'Tier 4 Allowances'!$A$2:$B$6,2,FALSE)+SUMPRODUCT($I$2:$AD$2,$I170:$AD170))</f>
        <v/>
      </c>
    </row>
    <row r="171" spans="47:48" x14ac:dyDescent="0.2">
      <c r="AU171" s="17" t="str">
        <f t="shared" si="2"/>
        <v/>
      </c>
      <c r="AV171" s="16" t="str">
        <f>IF(ISBLANK(F171),"",VLOOKUP(F171,'Tier 4 Allowances'!$A$2:$B$6,2,FALSE)+SUMPRODUCT($I$2:$AD$2,$I171:$AD171))</f>
        <v/>
      </c>
    </row>
    <row r="172" spans="47:48" x14ac:dyDescent="0.2">
      <c r="AU172" s="17" t="str">
        <f t="shared" si="2"/>
        <v/>
      </c>
      <c r="AV172" s="16" t="str">
        <f>IF(ISBLANK(F172),"",VLOOKUP(F172,'Tier 4 Allowances'!$A$2:$B$6,2,FALSE)+SUMPRODUCT($I$2:$AD$2,$I172:$AD172))</f>
        <v/>
      </c>
    </row>
    <row r="173" spans="47:48" x14ac:dyDescent="0.2">
      <c r="AU173" s="17" t="str">
        <f t="shared" si="2"/>
        <v/>
      </c>
      <c r="AV173" s="16" t="str">
        <f>IF(ISBLANK(F173),"",VLOOKUP(F173,'Tier 4 Allowances'!$A$2:$B$6,2,FALSE)+SUMPRODUCT($I$2:$AD$2,$I173:$AD173))</f>
        <v/>
      </c>
    </row>
    <row r="174" spans="47:48" x14ac:dyDescent="0.2">
      <c r="AU174" s="17" t="str">
        <f t="shared" si="2"/>
        <v/>
      </c>
      <c r="AV174" s="16" t="str">
        <f>IF(ISBLANK(F174),"",VLOOKUP(F174,'Tier 4 Allowances'!$A$2:$B$6,2,FALSE)+SUMPRODUCT($I$2:$AD$2,$I174:$AD174))</f>
        <v/>
      </c>
    </row>
    <row r="175" spans="47:48" x14ac:dyDescent="0.2">
      <c r="AU175" s="17" t="str">
        <f t="shared" si="2"/>
        <v/>
      </c>
      <c r="AV175" s="16" t="str">
        <f>IF(ISBLANK(F175),"",VLOOKUP(F175,'Tier 4 Allowances'!$A$2:$B$6,2,FALSE)+SUMPRODUCT($I$2:$AD$2,$I175:$AD175))</f>
        <v/>
      </c>
    </row>
    <row r="176" spans="47:48" x14ac:dyDescent="0.2">
      <c r="AU176" s="17" t="str">
        <f t="shared" si="2"/>
        <v/>
      </c>
      <c r="AV176" s="16" t="str">
        <f>IF(ISBLANK(F176),"",VLOOKUP(F176,'Tier 4 Allowances'!$A$2:$B$6,2,FALSE)+SUMPRODUCT($I$2:$AD$2,$I176:$AD176))</f>
        <v/>
      </c>
    </row>
    <row r="177" spans="47:48" x14ac:dyDescent="0.2">
      <c r="AU177" s="17" t="str">
        <f t="shared" si="2"/>
        <v/>
      </c>
      <c r="AV177" s="16" t="str">
        <f>IF(ISBLANK(F177),"",VLOOKUP(F177,'Tier 4 Allowances'!$A$2:$B$6,2,FALSE)+SUMPRODUCT($I$2:$AD$2,$I177:$AD177))</f>
        <v/>
      </c>
    </row>
    <row r="178" spans="47:48" x14ac:dyDescent="0.2">
      <c r="AU178" s="17" t="str">
        <f t="shared" si="2"/>
        <v/>
      </c>
      <c r="AV178" s="16" t="str">
        <f>IF(ISBLANK(F178),"",VLOOKUP(F178,'Tier 4 Allowances'!$A$2:$B$6,2,FALSE)+SUMPRODUCT($I$2:$AD$2,$I178:$AD178))</f>
        <v/>
      </c>
    </row>
    <row r="179" spans="47:48" x14ac:dyDescent="0.2">
      <c r="AU179" s="17" t="str">
        <f t="shared" si="2"/>
        <v/>
      </c>
      <c r="AV179" s="16" t="str">
        <f>IF(ISBLANK(F179),"",VLOOKUP(F179,'Tier 4 Allowances'!$A$2:$B$6,2,FALSE)+SUMPRODUCT($I$2:$AD$2,$I179:$AD179))</f>
        <v/>
      </c>
    </row>
    <row r="180" spans="47:48" x14ac:dyDescent="0.2">
      <c r="AU180" s="17" t="str">
        <f t="shared" si="2"/>
        <v/>
      </c>
      <c r="AV180" s="16" t="str">
        <f>IF(ISBLANK(F180),"",VLOOKUP(F180,'Tier 4 Allowances'!$A$2:$B$6,2,FALSE)+SUMPRODUCT($I$2:$AD$2,$I180:$AD180))</f>
        <v/>
      </c>
    </row>
    <row r="181" spans="47:48" x14ac:dyDescent="0.2">
      <c r="AU181" s="17" t="str">
        <f t="shared" si="2"/>
        <v/>
      </c>
      <c r="AV181" s="16" t="str">
        <f>IF(ISBLANK(F181),"",VLOOKUP(F181,'Tier 4 Allowances'!$A$2:$B$6,2,FALSE)+SUMPRODUCT($I$2:$AD$2,$I181:$AD181))</f>
        <v/>
      </c>
    </row>
    <row r="182" spans="47:48" x14ac:dyDescent="0.2">
      <c r="AU182" s="17" t="str">
        <f t="shared" si="2"/>
        <v/>
      </c>
      <c r="AV182" s="16" t="str">
        <f>IF(ISBLANK(F182),"",VLOOKUP(F182,'Tier 4 Allowances'!$A$2:$B$6,2,FALSE)+SUMPRODUCT($I$2:$AD$2,$I182:$AD182))</f>
        <v/>
      </c>
    </row>
    <row r="183" spans="47:48" x14ac:dyDescent="0.2">
      <c r="AU183" s="17" t="str">
        <f t="shared" si="2"/>
        <v/>
      </c>
      <c r="AV183" s="16" t="str">
        <f>IF(ISBLANK(F183),"",VLOOKUP(F183,'Tier 4 Allowances'!$A$2:$B$6,2,FALSE)+SUMPRODUCT($I$2:$AD$2,$I183:$AD183))</f>
        <v/>
      </c>
    </row>
    <row r="184" spans="47:48" x14ac:dyDescent="0.2">
      <c r="AU184" s="17" t="str">
        <f t="shared" si="2"/>
        <v/>
      </c>
      <c r="AV184" s="16" t="str">
        <f>IF(ISBLANK(F184),"",VLOOKUP(F184,'Tier 4 Allowances'!$A$2:$B$6,2,FALSE)+SUMPRODUCT($I$2:$AD$2,$I184:$AD184))</f>
        <v/>
      </c>
    </row>
    <row r="185" spans="47:48" x14ac:dyDescent="0.2">
      <c r="AU185" s="17" t="str">
        <f t="shared" si="2"/>
        <v/>
      </c>
      <c r="AV185" s="16" t="str">
        <f>IF(ISBLANK(F185),"",VLOOKUP(F185,'Tier 4 Allowances'!$A$2:$B$6,2,FALSE)+SUMPRODUCT($I$2:$AD$2,$I185:$AD185))</f>
        <v/>
      </c>
    </row>
    <row r="186" spans="47:48" x14ac:dyDescent="0.2">
      <c r="AU186" s="17" t="str">
        <f t="shared" si="2"/>
        <v/>
      </c>
      <c r="AV186" s="16" t="str">
        <f>IF(ISBLANK(F186),"",VLOOKUP(F186,'Tier 4 Allowances'!$A$2:$B$6,2,FALSE)+SUMPRODUCT($I$2:$AD$2,$I186:$AD186))</f>
        <v/>
      </c>
    </row>
    <row r="187" spans="47:48" x14ac:dyDescent="0.2">
      <c r="AU187" s="17" t="str">
        <f t="shared" si="2"/>
        <v/>
      </c>
      <c r="AV187" s="16" t="str">
        <f>IF(ISBLANK(F187),"",VLOOKUP(F187,'Tier 4 Allowances'!$A$2:$B$6,2,FALSE)+SUMPRODUCT($I$2:$AD$2,$I187:$AD187))</f>
        <v/>
      </c>
    </row>
    <row r="188" spans="47:48" x14ac:dyDescent="0.2">
      <c r="AU188" s="17" t="str">
        <f t="shared" si="2"/>
        <v/>
      </c>
      <c r="AV188" s="16" t="str">
        <f>IF(ISBLANK(F188),"",VLOOKUP(F188,'Tier 4 Allowances'!$A$2:$B$6,2,FALSE)+SUMPRODUCT($I$2:$AD$2,$I188:$AD188))</f>
        <v/>
      </c>
    </row>
    <row r="189" spans="47:48" x14ac:dyDescent="0.2">
      <c r="AU189" s="17" t="str">
        <f t="shared" si="2"/>
        <v/>
      </c>
      <c r="AV189" s="16" t="str">
        <f>IF(ISBLANK(F189),"",VLOOKUP(F189,'Tier 4 Allowances'!$A$2:$B$6,2,FALSE)+SUMPRODUCT($I$2:$AD$2,$I189:$AD189))</f>
        <v/>
      </c>
    </row>
    <row r="190" spans="47:48" x14ac:dyDescent="0.2">
      <c r="AU190" s="17" t="str">
        <f t="shared" si="2"/>
        <v/>
      </c>
      <c r="AV190" s="16" t="str">
        <f>IF(ISBLANK(F190),"",VLOOKUP(F190,'Tier 4 Allowances'!$A$2:$B$6,2,FALSE)+SUMPRODUCT($I$2:$AD$2,$I190:$AD190))</f>
        <v/>
      </c>
    </row>
    <row r="191" spans="47:48" x14ac:dyDescent="0.2">
      <c r="AU191" s="17" t="str">
        <f t="shared" si="2"/>
        <v/>
      </c>
      <c r="AV191" s="16" t="str">
        <f>IF(ISBLANK(F191),"",VLOOKUP(F191,'Tier 4 Allowances'!$A$2:$B$6,2,FALSE)+SUMPRODUCT($I$2:$AD$2,$I191:$AD191))</f>
        <v/>
      </c>
    </row>
    <row r="192" spans="47:48" x14ac:dyDescent="0.2">
      <c r="AU192" s="17" t="str">
        <f t="shared" si="2"/>
        <v/>
      </c>
      <c r="AV192" s="16" t="str">
        <f>IF(ISBLANK(F192),"",VLOOKUP(F192,'Tier 4 Allowances'!$A$2:$B$6,2,FALSE)+SUMPRODUCT($I$2:$AD$2,$I192:$AD192))</f>
        <v/>
      </c>
    </row>
    <row r="193" spans="47:48" x14ac:dyDescent="0.2">
      <c r="AU193" s="17" t="str">
        <f t="shared" si="2"/>
        <v/>
      </c>
      <c r="AV193" s="16" t="str">
        <f>IF(ISBLANK(F193),"",VLOOKUP(F193,'Tier 4 Allowances'!$A$2:$B$6,2,FALSE)+SUMPRODUCT($I$2:$AD$2,$I193:$AD193))</f>
        <v/>
      </c>
    </row>
    <row r="194" spans="47:48" x14ac:dyDescent="0.2">
      <c r="AU194" s="17" t="str">
        <f t="shared" si="2"/>
        <v/>
      </c>
    </row>
    <row r="195" spans="47:48" x14ac:dyDescent="0.2">
      <c r="AU195" s="17" t="str">
        <f t="shared" si="2"/>
        <v/>
      </c>
    </row>
    <row r="196" spans="47:48" x14ac:dyDescent="0.2">
      <c r="AU196" s="17" t="str">
        <f t="shared" si="2"/>
        <v/>
      </c>
    </row>
    <row r="197" spans="47:48" x14ac:dyDescent="0.2">
      <c r="AU197" s="17" t="str">
        <f t="shared" si="2"/>
        <v/>
      </c>
    </row>
    <row r="198" spans="47:48" x14ac:dyDescent="0.2">
      <c r="AU198" s="17" t="str">
        <f t="shared" si="2"/>
        <v/>
      </c>
    </row>
    <row r="199" spans="47:48" x14ac:dyDescent="0.2">
      <c r="AU199" s="17" t="str">
        <f t="shared" si="2"/>
        <v/>
      </c>
    </row>
    <row r="200" spans="47:48" x14ac:dyDescent="0.2">
      <c r="AU200" s="17" t="str">
        <f t="shared" si="2"/>
        <v/>
      </c>
    </row>
    <row r="201" spans="47:48" x14ac:dyDescent="0.2">
      <c r="AU201" s="17" t="str">
        <f t="shared" si="2"/>
        <v/>
      </c>
    </row>
    <row r="202" spans="47:48" x14ac:dyDescent="0.2">
      <c r="AU202" s="17" t="str">
        <f t="shared" si="2"/>
        <v/>
      </c>
    </row>
    <row r="203" spans="47:48" x14ac:dyDescent="0.2">
      <c r="AU203" s="17" t="str">
        <f t="shared" si="2"/>
        <v/>
      </c>
    </row>
    <row r="204" spans="47:48" x14ac:dyDescent="0.2">
      <c r="AU204" s="17" t="str">
        <f t="shared" si="2"/>
        <v/>
      </c>
    </row>
    <row r="205" spans="47:48" x14ac:dyDescent="0.2">
      <c r="AU205" s="17" t="str">
        <f t="shared" si="2"/>
        <v/>
      </c>
    </row>
    <row r="206" spans="47:48" x14ac:dyDescent="0.2">
      <c r="AU206" s="17" t="str">
        <f t="shared" si="2"/>
        <v/>
      </c>
    </row>
    <row r="207" spans="47:48" x14ac:dyDescent="0.2">
      <c r="AU207" s="17" t="str">
        <f t="shared" si="2"/>
        <v/>
      </c>
    </row>
    <row r="208" spans="47:48" x14ac:dyDescent="0.2">
      <c r="AU208" s="17" t="str">
        <f t="shared" si="2"/>
        <v/>
      </c>
    </row>
    <row r="209" spans="47:47" x14ac:dyDescent="0.2">
      <c r="AU209" s="17" t="str">
        <f t="shared" si="2"/>
        <v/>
      </c>
    </row>
    <row r="210" spans="47:47" x14ac:dyDescent="0.2">
      <c r="AU210" s="17" t="str">
        <f t="shared" si="2"/>
        <v/>
      </c>
    </row>
    <row r="211" spans="47:47" x14ac:dyDescent="0.2">
      <c r="AU211" s="17" t="str">
        <f t="shared" si="2"/>
        <v/>
      </c>
    </row>
    <row r="212" spans="47:47" x14ac:dyDescent="0.2">
      <c r="AU212" s="17" t="str">
        <f t="shared" si="2"/>
        <v/>
      </c>
    </row>
    <row r="213" spans="47:47" x14ac:dyDescent="0.2">
      <c r="AU213" s="17" t="str">
        <f t="shared" si="2"/>
        <v/>
      </c>
    </row>
    <row r="214" spans="47:47" x14ac:dyDescent="0.2">
      <c r="AU214" s="17" t="str">
        <f t="shared" si="2"/>
        <v/>
      </c>
    </row>
    <row r="215" spans="47:47" x14ac:dyDescent="0.2">
      <c r="AU215" s="17" t="str">
        <f t="shared" si="2"/>
        <v/>
      </c>
    </row>
    <row r="216" spans="47:47" x14ac:dyDescent="0.2">
      <c r="AU216" s="17" t="str">
        <f t="shared" si="2"/>
        <v/>
      </c>
    </row>
    <row r="217" spans="47:47" x14ac:dyDescent="0.2">
      <c r="AU217" s="17" t="str">
        <f t="shared" si="2"/>
        <v/>
      </c>
    </row>
    <row r="218" spans="47:47" x14ac:dyDescent="0.2">
      <c r="AU218" s="17" t="str">
        <f t="shared" si="2"/>
        <v/>
      </c>
    </row>
    <row r="219" spans="47:47" x14ac:dyDescent="0.2">
      <c r="AU219" s="17" t="str">
        <f t="shared" si="2"/>
        <v/>
      </c>
    </row>
    <row r="220" spans="47:47" x14ac:dyDescent="0.2">
      <c r="AU220" s="17" t="str">
        <f t="shared" si="2"/>
        <v/>
      </c>
    </row>
    <row r="221" spans="47:47" x14ac:dyDescent="0.2">
      <c r="AU221" s="17" t="str">
        <f t="shared" si="2"/>
        <v/>
      </c>
    </row>
    <row r="222" spans="47:47" x14ac:dyDescent="0.2">
      <c r="AU222" s="17" t="str">
        <f t="shared" si="2"/>
        <v/>
      </c>
    </row>
    <row r="223" spans="47:47" x14ac:dyDescent="0.2">
      <c r="AU223" s="17" t="str">
        <f t="shared" si="2"/>
        <v/>
      </c>
    </row>
    <row r="224" spans="47:47" x14ac:dyDescent="0.2">
      <c r="AU224" s="17" t="str">
        <f t="shared" si="2"/>
        <v/>
      </c>
    </row>
    <row r="225" spans="47:47" x14ac:dyDescent="0.2">
      <c r="AU225" s="17" t="str">
        <f t="shared" si="2"/>
        <v/>
      </c>
    </row>
    <row r="226" spans="47:47" x14ac:dyDescent="0.2">
      <c r="AU226" s="17" t="str">
        <f t="shared" si="2"/>
        <v/>
      </c>
    </row>
    <row r="227" spans="47:47" x14ac:dyDescent="0.2">
      <c r="AU227" s="17" t="str">
        <f t="shared" si="2"/>
        <v/>
      </c>
    </row>
    <row r="228" spans="47:47" x14ac:dyDescent="0.2">
      <c r="AU228" s="17" t="str">
        <f t="shared" si="2"/>
        <v/>
      </c>
    </row>
    <row r="229" spans="47:47" x14ac:dyDescent="0.2">
      <c r="AU229" s="17" t="str">
        <f t="shared" ref="AU229:AU259" si="3">IF(ISBLANK(F229),"",(IF(OR(AND(NOT(ISBLANK(G229)),ISBLANK(AN229)),AND(NOT(ISBLANK(H229)),ISBLANK(AO229)),ISBLANK(AM229)),"Incomplete",0.365*(AL229*(IF(ISBLANK($G229),14,7-(4-$G229)/2))+AM229*(IF(ISBLANK($H229),10,(10-$H229)))+AN229*(IF(ISBLANK($G229),0,7+(4-$G229)/2))+AO229*H229))))</f>
        <v/>
      </c>
    </row>
    <row r="230" spans="47:47" x14ac:dyDescent="0.2">
      <c r="AU230" s="17" t="str">
        <f t="shared" si="3"/>
        <v/>
      </c>
    </row>
    <row r="231" spans="47:47" x14ac:dyDescent="0.2">
      <c r="AU231" s="17" t="str">
        <f t="shared" si="3"/>
        <v/>
      </c>
    </row>
    <row r="232" spans="47:47" x14ac:dyDescent="0.2">
      <c r="AU232" s="17" t="str">
        <f t="shared" si="3"/>
        <v/>
      </c>
    </row>
    <row r="233" spans="47:47" x14ac:dyDescent="0.2">
      <c r="AU233" s="17" t="str">
        <f t="shared" si="3"/>
        <v/>
      </c>
    </row>
    <row r="234" spans="47:47" x14ac:dyDescent="0.2">
      <c r="AU234" s="17" t="str">
        <f t="shared" si="3"/>
        <v/>
      </c>
    </row>
    <row r="235" spans="47:47" x14ac:dyDescent="0.2">
      <c r="AU235" s="17" t="str">
        <f t="shared" si="3"/>
        <v/>
      </c>
    </row>
    <row r="236" spans="47:47" x14ac:dyDescent="0.2">
      <c r="AU236" s="17" t="str">
        <f t="shared" si="3"/>
        <v/>
      </c>
    </row>
    <row r="237" spans="47:47" x14ac:dyDescent="0.2">
      <c r="AU237" s="17" t="str">
        <f t="shared" si="3"/>
        <v/>
      </c>
    </row>
    <row r="238" spans="47:47" x14ac:dyDescent="0.2">
      <c r="AU238" s="17" t="str">
        <f t="shared" si="3"/>
        <v/>
      </c>
    </row>
    <row r="239" spans="47:47" x14ac:dyDescent="0.2">
      <c r="AU239" s="17" t="str">
        <f t="shared" si="3"/>
        <v/>
      </c>
    </row>
    <row r="240" spans="47:47" x14ac:dyDescent="0.2">
      <c r="AU240" s="17" t="str">
        <f t="shared" si="3"/>
        <v/>
      </c>
    </row>
    <row r="241" spans="47:47" x14ac:dyDescent="0.2">
      <c r="AU241" s="17" t="str">
        <f t="shared" si="3"/>
        <v/>
      </c>
    </row>
    <row r="242" spans="47:47" x14ac:dyDescent="0.2">
      <c r="AU242" s="17" t="str">
        <f t="shared" si="3"/>
        <v/>
      </c>
    </row>
    <row r="243" spans="47:47" x14ac:dyDescent="0.2">
      <c r="AU243" s="17" t="str">
        <f t="shared" si="3"/>
        <v/>
      </c>
    </row>
    <row r="244" spans="47:47" x14ac:dyDescent="0.2">
      <c r="AU244" s="17" t="str">
        <f t="shared" si="3"/>
        <v/>
      </c>
    </row>
    <row r="245" spans="47:47" x14ac:dyDescent="0.2">
      <c r="AU245" s="17" t="str">
        <f t="shared" si="3"/>
        <v/>
      </c>
    </row>
    <row r="246" spans="47:47" x14ac:dyDescent="0.2">
      <c r="AU246" s="17" t="str">
        <f t="shared" si="3"/>
        <v/>
      </c>
    </row>
    <row r="247" spans="47:47" x14ac:dyDescent="0.2">
      <c r="AU247" s="17" t="str">
        <f t="shared" si="3"/>
        <v/>
      </c>
    </row>
    <row r="248" spans="47:47" x14ac:dyDescent="0.2">
      <c r="AU248" s="17" t="str">
        <f t="shared" si="3"/>
        <v/>
      </c>
    </row>
    <row r="249" spans="47:47" x14ac:dyDescent="0.2">
      <c r="AU249" s="17" t="str">
        <f t="shared" si="3"/>
        <v/>
      </c>
    </row>
    <row r="250" spans="47:47" x14ac:dyDescent="0.2">
      <c r="AU250" s="17" t="str">
        <f t="shared" si="3"/>
        <v/>
      </c>
    </row>
    <row r="251" spans="47:47" x14ac:dyDescent="0.2">
      <c r="AU251" s="17" t="str">
        <f t="shared" si="3"/>
        <v/>
      </c>
    </row>
    <row r="252" spans="47:47" x14ac:dyDescent="0.2">
      <c r="AU252" s="17" t="str">
        <f t="shared" si="3"/>
        <v/>
      </c>
    </row>
    <row r="253" spans="47:47" x14ac:dyDescent="0.2">
      <c r="AU253" s="17" t="str">
        <f t="shared" si="3"/>
        <v/>
      </c>
    </row>
    <row r="254" spans="47:47" x14ac:dyDescent="0.2">
      <c r="AU254" s="17" t="str">
        <f t="shared" si="3"/>
        <v/>
      </c>
    </row>
    <row r="255" spans="47:47" x14ac:dyDescent="0.2">
      <c r="AU255" s="17" t="str">
        <f t="shared" si="3"/>
        <v/>
      </c>
    </row>
    <row r="256" spans="47:47" x14ac:dyDescent="0.2">
      <c r="AU256" s="17" t="str">
        <f t="shared" si="3"/>
        <v/>
      </c>
    </row>
    <row r="257" spans="47:47" x14ac:dyDescent="0.2">
      <c r="AU257" s="17" t="str">
        <f t="shared" si="3"/>
        <v/>
      </c>
    </row>
    <row r="258" spans="47:47" x14ac:dyDescent="0.2">
      <c r="AU258" s="17" t="str">
        <f t="shared" si="3"/>
        <v/>
      </c>
    </row>
    <row r="259" spans="47:47" x14ac:dyDescent="0.2">
      <c r="AU259" s="17" t="str">
        <f t="shared" si="3"/>
        <v/>
      </c>
    </row>
  </sheetData>
  <sheetProtection algorithmName="SHA-512" hashValue="yg+owvu5skrPW/Kvbi+tRuPFsiQOPsE4lroGXl07SY0OYTcVgCeL923DaxA3tyEZnAzan7F7E3lhsoJBYdsb5A==" saltValue="5A1Zdm+q7BC8K/DjlCYZbA==" spinCount="100000" sheet="1" formatCells="0" formatColumns="0" formatRows="0"/>
  <mergeCells count="1">
    <mergeCell ref="A2:H2"/>
  </mergeCells>
  <conditionalFormatting sqref="A4:AY100">
    <cfRule type="expression" dxfId="1" priority="6">
      <formula>$AX4="Yes"</formula>
    </cfRule>
    <cfRule type="expression" dxfId="0" priority="7">
      <formula>$AX4="No"</formula>
    </cfRule>
  </conditionalFormatting>
  <dataValidations disablePrompts="1" count="13">
    <dataValidation type="custom" errorStyle="information" showInputMessage="1" showErrorMessage="1" errorTitle="Invalid Entry" error="Your entry is invalid. This could be because you also entered a D2 allowance, you entered a number that is not 0 or 1, or the base type is not eligible for this allowance." sqref="M101:M164" xr:uid="{132D503C-E2DB-AE4C-BF02-A7328DACE0E2}">
      <formula1>AND(ISBLANK($L101),$M101&lt;2,NOT(ISBLANK(VLOOKUP($F101,#REF!,7,FALSE))))</formula1>
    </dataValidation>
    <dataValidation type="custom" errorStyle="information" allowBlank="1" showInputMessage="1" showErrorMessage="1" errorTitle="Invalid Entry" error="This entry is invalid. This could be because you entered a number that is not 0, 1, or 2, or your base type is not eligible for this allowance." sqref="J101:J164" xr:uid="{85391015-02E6-3749-B15F-D93AB3E69282}">
      <formula1>AND($J101&lt;=2,NOT(ISBLANK(VLOOKUP($F101,#REF!,4,FALSE))))</formula1>
    </dataValidation>
    <dataValidation type="custom" errorStyle="information" showInputMessage="1" showErrorMessage="1" errorTitle="Invalid Entry" error="Your entry is invalid. This could be because you also entered a D3 allowance, you entered a number that is not 0 or 1, or the base type cannot take this allowance." sqref="L101:L199" xr:uid="{13D1D6AF-D60E-864D-B7CD-568C5329E8D8}">
      <formula1>AND(ISBLANK($M101),$L101&lt;2,NOT(ISBLANK(VLOOKUP($F101,#REF!,6,FALSE))))</formula1>
    </dataValidation>
    <dataValidation type="custom" errorStyle="information" showInputMessage="1" showErrorMessage="1" errorTitle="Invalid Entry" error="Your entry is invalid. This could be because you also entered a D2 allowance, you entered a number that is not 0 or 1, or the base type cannot take this allowance." sqref="M165:M233" xr:uid="{DA8C950A-04D5-D246-8CCB-2A17ED953E90}">
      <formula1>AND(ISBLANK($L165),$M165&lt;2,NOT(ISBLANK(VLOOKUP($F165,#REF!,7,FALSE))))</formula1>
    </dataValidation>
    <dataValidation type="whole" errorStyle="information" allowBlank="1" showInputMessage="1" showErrorMessage="1" errorTitle="Invalid Entr" error="Valid entries are blank, 0, and 1" sqref="AB101:AB104" xr:uid="{83451A7B-1BDE-F04B-A458-302D6E41ACE4}">
      <formula1>0</formula1>
      <formula2>1</formula2>
    </dataValidation>
    <dataValidation type="whole" errorStyle="information" allowBlank="1" showInputMessage="1" showErrorMessage="1" errorTitle="Invalid Entry" error="Valid entries are blank, or a whole number from  0 to 10" sqref="Z101:Z104" xr:uid="{46C0E25B-12BA-0E47-9DC7-B48215C932AA}">
      <formula1>0</formula1>
      <formula2>10</formula2>
    </dataValidation>
    <dataValidation type="whole" errorStyle="information" allowBlank="1" showInputMessage="1" showErrorMessage="1" errorTitle="Invalid Entry" error="Valid entries are blank, or a whole number from 0 to 10" sqref="Y101:Y104" xr:uid="{0B0EB82A-ABF7-784E-AFD0-AC1B2CDA6739}">
      <formula1>0</formula1>
      <formula2>10</formula2>
    </dataValidation>
    <dataValidation type="whole" errorStyle="information" allowBlank="1" showInputMessage="1" showErrorMessage="1" errorTitle="Invalid Entry" error="Valid entries are blank, 0, 1, and 2" sqref="I101:I104" xr:uid="{F78D3B31-C08F-1346-9140-A43AA71FEE7F}">
      <formula1>0</formula1>
      <formula2>2</formula2>
    </dataValidation>
    <dataValidation type="list" allowBlank="1" showInputMessage="1" showErrorMessage="1" sqref="F101:F104" xr:uid="{31D94B20-CB0D-CD4B-A954-A2B40849B63B}">
      <formula1>BaseType_T2</formula1>
    </dataValidation>
    <dataValidation type="whole" errorStyle="information" allowBlank="1" showInputMessage="1" showErrorMessage="1" errorTitle="Invalid Entry" error="Valid entries are blank, and a whole number between 0 and 5" sqref="W101:Z104" xr:uid="{BA9DB50B-64A6-C348-B9D1-C62C79D94511}">
      <formula1>0</formula1>
      <formula2>5</formula2>
    </dataValidation>
    <dataValidation type="list" allowBlank="1" showInputMessage="1" showErrorMessage="1" sqref="E101:E104" xr:uid="{5F74629A-1A97-854C-A430-6BA2103A58E3}">
      <formula1>"DVR, Non-DVR, Thin Client, Multi-Service Gateway, Cable DTA"</formula1>
    </dataValidation>
    <dataValidation type="decimal" errorStyle="information" allowBlank="1" showInputMessage="1" showErrorMessage="1" errorTitle="Invalid Value" error="Enter a (whole or decimal) number between 0 and 4" sqref="G101:H104" xr:uid="{C8CB61C7-4CB1-6A48-BD15-B9DE68E53AAD}">
      <formula1>0</formula1>
      <formula2>4</formula2>
    </dataValidation>
    <dataValidation type="whole" errorStyle="information" allowBlank="1" showInputMessage="1" showErrorMessage="1" errorTitle="Invalid Entry" error="Valid entries are blank, 0, and 1" sqref="K101:K104 N101:V104 X101:AA104 AC101:AK104" xr:uid="{183E892D-E636-0C4F-8B33-53FE8DF54A32}">
      <formula1>0</formula1>
      <formula2>1</formula2>
    </dataValidation>
  </dataValidations>
  <pageMargins left="0.7" right="0.7" top="0.75" bottom="0.75" header="0.3" footer="0.3"/>
  <pageSetup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5FE1-5895-D348-AAA6-A3BB86AB08CF}">
  <dimension ref="A1:AL49"/>
  <sheetViews>
    <sheetView topLeftCell="A2" zoomScaleNormal="100" workbookViewId="0">
      <selection sqref="A1:F1"/>
    </sheetView>
  </sheetViews>
  <sheetFormatPr baseColWidth="10" defaultColWidth="8.83203125" defaultRowHeight="15" x14ac:dyDescent="0.2"/>
  <cols>
    <col min="1" max="1" width="33.5" style="81" bestFit="1" customWidth="1"/>
    <col min="2" max="2" width="10.83203125" style="81" bestFit="1" customWidth="1"/>
    <col min="3" max="3" width="12.5" style="83" bestFit="1" customWidth="1"/>
    <col min="4" max="7" width="8.83203125" style="81"/>
    <col min="8" max="9" width="10.5" style="81" customWidth="1"/>
    <col min="10" max="12" width="8.83203125" style="81"/>
    <col min="13" max="13" width="11.1640625" style="81" customWidth="1"/>
    <col min="14" max="28" width="11.5" style="81" customWidth="1"/>
    <col min="29" max="29" width="63.83203125" style="81" customWidth="1"/>
    <col min="30" max="30" width="8.83203125" style="81"/>
    <col min="31" max="31" width="95" style="82" customWidth="1"/>
    <col min="32" max="37" width="8.83203125" style="81"/>
    <col min="38" max="38" width="60" style="81" customWidth="1"/>
    <col min="39" max="16384" width="8.83203125" style="81"/>
  </cols>
  <sheetData>
    <row r="1" spans="1:38" s="105" customFormat="1" ht="48" x14ac:dyDescent="0.2">
      <c r="A1" s="107" t="s">
        <v>33</v>
      </c>
      <c r="B1" s="89" t="s">
        <v>34</v>
      </c>
      <c r="C1" s="89" t="str">
        <f>B14</f>
        <v>Adv Video-A</v>
      </c>
      <c r="D1" s="89" t="str">
        <f>B15</f>
        <v>CableCARD</v>
      </c>
      <c r="E1" s="89" t="str">
        <f>B16</f>
        <v>DVR</v>
      </c>
      <c r="F1" s="89" t="str">
        <f>B17</f>
        <v>DVR-A</v>
      </c>
      <c r="G1" s="89" t="str">
        <f>B18</f>
        <v>D2</v>
      </c>
      <c r="H1" s="89" t="str">
        <f>B19</f>
        <v>D3</v>
      </c>
      <c r="I1" s="89" t="str">
        <f>B20</f>
        <v>D3 above 8x4</v>
      </c>
      <c r="J1" s="89" t="str">
        <f>B21</f>
        <v>HNI</v>
      </c>
      <c r="K1" s="89" t="str">
        <f>B22</f>
        <v>M-HNI</v>
      </c>
      <c r="L1" s="89" t="str">
        <f>B23</f>
        <v>S-DVR</v>
      </c>
      <c r="M1" s="89" t="str">
        <f>B24</f>
        <v>Multi-room</v>
      </c>
      <c r="N1" s="89" t="str">
        <f>B25</f>
        <v>MS</v>
      </c>
      <c r="O1" s="89" t="str">
        <f>B26</f>
        <v>MS-A</v>
      </c>
      <c r="P1" s="89" t="str">
        <f>B27</f>
        <v>XCD</v>
      </c>
      <c r="Q1" s="89" t="str">
        <f>B28</f>
        <v>XCD-A</v>
      </c>
      <c r="R1" s="89" t="str">
        <f>B29</f>
        <v>WiFi (n) LP</v>
      </c>
      <c r="S1" s="89" t="str">
        <f>B30</f>
        <v>WiFi (ac) LP</v>
      </c>
      <c r="T1" s="89" t="str">
        <f>B31</f>
        <v>WiFi Addl LP</v>
      </c>
      <c r="U1" s="89" t="str">
        <f>B32</f>
        <v>WiFi (n) HP</v>
      </c>
      <c r="V1" s="89" t="str">
        <f>B33</f>
        <v>WiFi (ac) HP</v>
      </c>
      <c r="W1" s="89" t="str">
        <f>B34</f>
        <v>WiFi Addl HP</v>
      </c>
      <c r="X1" s="89" t="str">
        <f>B35</f>
        <v>AP</v>
      </c>
      <c r="Y1" s="89" t="str">
        <f>B36</f>
        <v>RTG</v>
      </c>
      <c r="Z1" s="89" t="str">
        <f>B37</f>
        <v>HEVP</v>
      </c>
      <c r="AA1" s="89" t="str">
        <f>B38</f>
        <v>UHD-4</v>
      </c>
      <c r="AB1" s="89" t="str">
        <f>B39</f>
        <v>TELE</v>
      </c>
      <c r="AC1" s="89"/>
      <c r="AE1" s="106"/>
      <c r="AF1" s="106"/>
      <c r="AG1" s="106"/>
      <c r="AH1" s="106"/>
      <c r="AI1" s="106"/>
      <c r="AJ1" s="106"/>
      <c r="AK1" s="106"/>
      <c r="AL1" s="106"/>
    </row>
    <row r="2" spans="1:38" ht="64" x14ac:dyDescent="0.2">
      <c r="A2" s="104" t="s">
        <v>8</v>
      </c>
      <c r="B2" s="84">
        <f>B42</f>
        <v>45</v>
      </c>
      <c r="C2" s="103" t="s">
        <v>35</v>
      </c>
      <c r="D2" s="84" t="s">
        <v>35</v>
      </c>
      <c r="E2" s="84" t="s">
        <v>35</v>
      </c>
      <c r="F2" s="84" t="s">
        <v>35</v>
      </c>
      <c r="G2" s="84" t="s">
        <v>35</v>
      </c>
      <c r="H2" s="84" t="s">
        <v>35</v>
      </c>
      <c r="I2" s="84" t="s">
        <v>35</v>
      </c>
      <c r="J2" s="84" t="s">
        <v>35</v>
      </c>
      <c r="K2" s="84" t="s">
        <v>35</v>
      </c>
      <c r="L2" s="84" t="s">
        <v>35</v>
      </c>
      <c r="M2" s="84" t="s">
        <v>35</v>
      </c>
      <c r="N2" s="84" t="s">
        <v>35</v>
      </c>
      <c r="O2" s="84" t="s">
        <v>35</v>
      </c>
      <c r="P2" s="84" t="s">
        <v>35</v>
      </c>
      <c r="Q2" s="84" t="s">
        <v>35</v>
      </c>
      <c r="R2" s="84" t="s">
        <v>35</v>
      </c>
      <c r="S2" s="84" t="s">
        <v>35</v>
      </c>
      <c r="T2" s="84" t="s">
        <v>35</v>
      </c>
      <c r="U2" s="84" t="s">
        <v>35</v>
      </c>
      <c r="V2" s="84" t="s">
        <v>35</v>
      </c>
      <c r="W2" s="84" t="s">
        <v>35</v>
      </c>
      <c r="X2" s="84" t="s">
        <v>35</v>
      </c>
      <c r="Y2" s="84" t="s">
        <v>35</v>
      </c>
      <c r="Z2" s="84" t="s">
        <v>35</v>
      </c>
      <c r="AA2" s="84" t="s">
        <v>35</v>
      </c>
      <c r="AB2" s="84" t="s">
        <v>35</v>
      </c>
      <c r="AC2" s="102" t="s">
        <v>36</v>
      </c>
      <c r="AE2" s="99"/>
      <c r="AF2" s="99"/>
      <c r="AG2" s="99"/>
      <c r="AH2" s="99"/>
      <c r="AI2" s="99"/>
      <c r="AJ2" s="99"/>
      <c r="AK2" s="99"/>
      <c r="AL2" s="98"/>
    </row>
    <row r="3" spans="1:38" ht="48" x14ac:dyDescent="0.2">
      <c r="A3" s="104" t="s">
        <v>37</v>
      </c>
      <c r="B3" s="84">
        <f>B43</f>
        <v>50</v>
      </c>
      <c r="C3" s="103" t="s">
        <v>35</v>
      </c>
      <c r="D3" s="84"/>
      <c r="E3" s="84" t="s">
        <v>35</v>
      </c>
      <c r="F3" s="84" t="s">
        <v>35</v>
      </c>
      <c r="G3" s="84"/>
      <c r="H3" s="84"/>
      <c r="I3" s="84"/>
      <c r="J3" s="84" t="s">
        <v>35</v>
      </c>
      <c r="K3" s="84" t="s">
        <v>35</v>
      </c>
      <c r="L3" s="84" t="s">
        <v>35</v>
      </c>
      <c r="M3" s="84" t="s">
        <v>35</v>
      </c>
      <c r="N3" s="84" t="s">
        <v>35</v>
      </c>
      <c r="O3" s="84" t="s">
        <v>35</v>
      </c>
      <c r="P3" s="84" t="s">
        <v>35</v>
      </c>
      <c r="Q3" s="84" t="s">
        <v>35</v>
      </c>
      <c r="R3" s="84" t="s">
        <v>35</v>
      </c>
      <c r="S3" s="84" t="s">
        <v>35</v>
      </c>
      <c r="T3" s="84" t="s">
        <v>35</v>
      </c>
      <c r="U3" s="84" t="s">
        <v>35</v>
      </c>
      <c r="V3" s="84" t="s">
        <v>35</v>
      </c>
      <c r="W3" s="84" t="s">
        <v>35</v>
      </c>
      <c r="X3" s="84" t="s">
        <v>35</v>
      </c>
      <c r="Y3" s="84" t="s">
        <v>35</v>
      </c>
      <c r="Z3" s="84" t="s">
        <v>35</v>
      </c>
      <c r="AA3" s="84" t="s">
        <v>35</v>
      </c>
      <c r="AB3" s="84" t="s">
        <v>35</v>
      </c>
      <c r="AC3" s="102" t="s">
        <v>38</v>
      </c>
      <c r="AE3" s="99"/>
      <c r="AF3" s="99"/>
      <c r="AG3" s="99"/>
      <c r="AH3" s="99"/>
      <c r="AI3" s="99"/>
      <c r="AJ3" s="99"/>
      <c r="AK3" s="99"/>
      <c r="AL3" s="98"/>
    </row>
    <row r="4" spans="1:38" ht="48" x14ac:dyDescent="0.2">
      <c r="A4" s="104" t="s">
        <v>39</v>
      </c>
      <c r="B4" s="84">
        <f>B44</f>
        <v>40</v>
      </c>
      <c r="C4" s="103"/>
      <c r="D4" s="84"/>
      <c r="E4" s="84"/>
      <c r="F4" s="84"/>
      <c r="G4" s="84"/>
      <c r="H4" s="84"/>
      <c r="I4" s="84"/>
      <c r="J4" s="84" t="s">
        <v>35</v>
      </c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 t="s">
        <v>35</v>
      </c>
      <c r="AA4" s="84" t="s">
        <v>35</v>
      </c>
      <c r="AB4" s="84"/>
      <c r="AC4" s="102" t="s">
        <v>40</v>
      </c>
      <c r="AE4" s="99"/>
      <c r="AF4" s="99"/>
      <c r="AG4" s="99"/>
      <c r="AH4" s="99"/>
      <c r="AI4" s="99"/>
      <c r="AJ4" s="99"/>
      <c r="AK4" s="99"/>
      <c r="AL4" s="98"/>
    </row>
    <row r="5" spans="1:38" ht="48" x14ac:dyDescent="0.2">
      <c r="A5" s="104" t="s">
        <v>120</v>
      </c>
      <c r="B5" s="84">
        <f>B45</f>
        <v>15</v>
      </c>
      <c r="C5" s="103" t="s">
        <v>35</v>
      </c>
      <c r="D5" s="84"/>
      <c r="E5" s="84" t="s">
        <v>35</v>
      </c>
      <c r="F5" s="84" t="s">
        <v>35</v>
      </c>
      <c r="G5" s="84" t="s">
        <v>35</v>
      </c>
      <c r="H5" s="84" t="s">
        <v>35</v>
      </c>
      <c r="I5" s="84" t="s">
        <v>35</v>
      </c>
      <c r="J5" s="84" t="s">
        <v>35</v>
      </c>
      <c r="K5" s="84" t="s">
        <v>35</v>
      </c>
      <c r="L5" s="84" t="s">
        <v>35</v>
      </c>
      <c r="M5" s="84" t="s">
        <v>35</v>
      </c>
      <c r="N5" s="84" t="s">
        <v>35</v>
      </c>
      <c r="O5" s="84" t="s">
        <v>35</v>
      </c>
      <c r="P5" s="84" t="s">
        <v>35</v>
      </c>
      <c r="Q5" s="84" t="s">
        <v>35</v>
      </c>
      <c r="R5" s="84" t="s">
        <v>35</v>
      </c>
      <c r="S5" s="84" t="s">
        <v>35</v>
      </c>
      <c r="T5" s="84" t="s">
        <v>35</v>
      </c>
      <c r="U5" s="84" t="s">
        <v>35</v>
      </c>
      <c r="V5" s="84" t="s">
        <v>35</v>
      </c>
      <c r="W5" s="84" t="s">
        <v>35</v>
      </c>
      <c r="X5" s="84" t="s">
        <v>35</v>
      </c>
      <c r="Y5" s="84" t="s">
        <v>35</v>
      </c>
      <c r="Z5" s="84" t="s">
        <v>35</v>
      </c>
      <c r="AA5" s="84" t="s">
        <v>35</v>
      </c>
      <c r="AB5" s="84" t="s">
        <v>35</v>
      </c>
      <c r="AC5" s="102" t="s">
        <v>41</v>
      </c>
      <c r="AE5" s="99"/>
      <c r="AF5" s="99"/>
      <c r="AG5" s="99"/>
      <c r="AH5" s="99"/>
      <c r="AI5" s="99"/>
      <c r="AJ5" s="99"/>
      <c r="AK5" s="99"/>
      <c r="AL5" s="98"/>
    </row>
    <row r="6" spans="1:38" ht="64" x14ac:dyDescent="0.2">
      <c r="A6" s="104" t="s">
        <v>15</v>
      </c>
      <c r="B6" s="84">
        <f>B46</f>
        <v>25</v>
      </c>
      <c r="C6" s="103" t="s">
        <v>35</v>
      </c>
      <c r="D6" s="84"/>
      <c r="E6" s="84"/>
      <c r="F6" s="84"/>
      <c r="G6" s="84"/>
      <c r="H6" s="84"/>
      <c r="I6" s="84"/>
      <c r="J6" s="84" t="s">
        <v>35</v>
      </c>
      <c r="K6" s="84" t="s">
        <v>35</v>
      </c>
      <c r="L6" s="84"/>
      <c r="M6" s="84"/>
      <c r="N6" s="84"/>
      <c r="O6" s="84"/>
      <c r="P6" s="84"/>
      <c r="Q6" s="84"/>
      <c r="R6" s="84" t="s">
        <v>35</v>
      </c>
      <c r="S6" s="84" t="s">
        <v>35</v>
      </c>
      <c r="T6" s="84" t="s">
        <v>35</v>
      </c>
      <c r="U6" s="84" t="s">
        <v>35</v>
      </c>
      <c r="V6" s="84" t="s">
        <v>35</v>
      </c>
      <c r="W6" s="84" t="s">
        <v>35</v>
      </c>
      <c r="X6" s="84" t="s">
        <v>35</v>
      </c>
      <c r="Y6" s="84" t="s">
        <v>35</v>
      </c>
      <c r="Z6" s="84" t="s">
        <v>35</v>
      </c>
      <c r="AA6" s="84" t="s">
        <v>35</v>
      </c>
      <c r="AB6" s="84"/>
      <c r="AC6" s="102" t="s">
        <v>42</v>
      </c>
      <c r="AE6" s="99"/>
      <c r="AF6" s="99"/>
      <c r="AG6" s="99"/>
      <c r="AH6" s="99"/>
      <c r="AI6" s="99"/>
      <c r="AJ6" s="99"/>
      <c r="AK6" s="99"/>
      <c r="AL6" s="98"/>
    </row>
    <row r="7" spans="1:38" x14ac:dyDescent="0.2">
      <c r="A7" s="101"/>
      <c r="B7" s="99"/>
      <c r="C7" s="10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8"/>
    </row>
    <row r="8" spans="1:38" ht="15" customHeight="1" x14ac:dyDescent="0.2">
      <c r="A8" s="159" t="s">
        <v>92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</row>
    <row r="9" spans="1:38" x14ac:dyDescent="0.2">
      <c r="A9" s="161" t="s">
        <v>93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</row>
    <row r="10" spans="1:38" x14ac:dyDescent="0.2">
      <c r="A10" s="101"/>
      <c r="B10" s="99"/>
      <c r="C10" s="100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8"/>
    </row>
    <row r="11" spans="1:38" x14ac:dyDescent="0.2">
      <c r="A11" s="101"/>
      <c r="B11" s="99"/>
      <c r="C11" s="100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8"/>
    </row>
    <row r="12" spans="1:38" x14ac:dyDescent="0.2">
      <c r="A12" s="97"/>
      <c r="B12" s="96"/>
    </row>
    <row r="13" spans="1:38" ht="32" x14ac:dyDescent="0.2">
      <c r="A13" s="91" t="s">
        <v>43</v>
      </c>
      <c r="B13" s="94" t="s">
        <v>44</v>
      </c>
      <c r="C13" s="95" t="s">
        <v>177</v>
      </c>
      <c r="D13" s="163" t="s">
        <v>50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5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</row>
    <row r="14" spans="1:38" ht="15" customHeight="1" x14ac:dyDescent="0.2">
      <c r="A14" s="94" t="s">
        <v>24</v>
      </c>
      <c r="B14" s="93" t="s">
        <v>94</v>
      </c>
      <c r="C14" s="92">
        <v>8</v>
      </c>
      <c r="D14" s="166" t="s">
        <v>95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8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</row>
    <row r="15" spans="1:38" ht="15" customHeight="1" x14ac:dyDescent="0.2">
      <c r="A15" s="94" t="s">
        <v>161</v>
      </c>
      <c r="B15" s="93" t="s">
        <v>161</v>
      </c>
      <c r="C15" s="92">
        <v>10</v>
      </c>
      <c r="D15" s="150" t="s">
        <v>80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2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</row>
    <row r="16" spans="1:38" ht="15" customHeight="1" x14ac:dyDescent="0.2">
      <c r="A16" s="94" t="s">
        <v>45</v>
      </c>
      <c r="B16" s="93" t="s">
        <v>20</v>
      </c>
      <c r="C16" s="92">
        <v>15</v>
      </c>
      <c r="D16" s="150" t="s">
        <v>98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2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</row>
    <row r="17" spans="1:28" ht="16" customHeight="1" x14ac:dyDescent="0.2">
      <c r="A17" s="94" t="s">
        <v>96</v>
      </c>
      <c r="B17" s="93" t="s">
        <v>97</v>
      </c>
      <c r="C17" s="92">
        <v>10</v>
      </c>
      <c r="D17" s="150" t="s">
        <v>99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2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</row>
    <row r="18" spans="1:28" ht="15" customHeight="1" x14ac:dyDescent="0.2">
      <c r="A18" s="94" t="s">
        <v>51</v>
      </c>
      <c r="B18" s="93" t="s">
        <v>52</v>
      </c>
      <c r="C18" s="92">
        <v>20</v>
      </c>
      <c r="D18" s="150" t="s">
        <v>53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2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</row>
    <row r="19" spans="1:28" ht="15" customHeight="1" x14ac:dyDescent="0.2">
      <c r="A19" s="94" t="s">
        <v>54</v>
      </c>
      <c r="B19" s="93" t="s">
        <v>55</v>
      </c>
      <c r="C19" s="92">
        <v>40</v>
      </c>
      <c r="D19" s="150" t="s">
        <v>81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2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</row>
    <row r="20" spans="1:28" ht="15" customHeight="1" x14ac:dyDescent="0.2">
      <c r="A20" s="94" t="s">
        <v>170</v>
      </c>
      <c r="B20" s="93" t="s">
        <v>168</v>
      </c>
      <c r="C20" s="92">
        <v>11</v>
      </c>
      <c r="D20" s="150" t="s">
        <v>169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2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</row>
    <row r="21" spans="1:28" ht="16" customHeight="1" x14ac:dyDescent="0.2">
      <c r="A21" s="94" t="s">
        <v>26</v>
      </c>
      <c r="B21" s="93" t="s">
        <v>25</v>
      </c>
      <c r="C21" s="92">
        <v>10</v>
      </c>
      <c r="D21" s="150" t="s">
        <v>189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2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1:28" ht="16" x14ac:dyDescent="0.2">
      <c r="A22" s="94" t="s">
        <v>56</v>
      </c>
      <c r="B22" s="93" t="s">
        <v>57</v>
      </c>
      <c r="C22" s="92">
        <v>12</v>
      </c>
      <c r="D22" s="153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5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</row>
    <row r="23" spans="1:28" ht="16" customHeight="1" x14ac:dyDescent="0.2">
      <c r="A23" s="94" t="s">
        <v>58</v>
      </c>
      <c r="B23" s="93" t="s">
        <v>59</v>
      </c>
      <c r="C23" s="92">
        <v>20</v>
      </c>
      <c r="D23" s="150" t="s">
        <v>60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2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</row>
    <row r="24" spans="1:28" ht="16" x14ac:dyDescent="0.2">
      <c r="A24" s="94" t="s">
        <v>46</v>
      </c>
      <c r="B24" s="93" t="s">
        <v>46</v>
      </c>
      <c r="C24" s="92">
        <v>20</v>
      </c>
      <c r="D24" s="153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5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</row>
    <row r="25" spans="1:28" ht="16" customHeight="1" x14ac:dyDescent="0.2">
      <c r="A25" s="94" t="s">
        <v>61</v>
      </c>
      <c r="B25" s="93" t="s">
        <v>62</v>
      </c>
      <c r="C25" s="92">
        <v>8</v>
      </c>
      <c r="D25" s="150" t="s">
        <v>63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2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</row>
    <row r="26" spans="1:28" ht="15" customHeight="1" x14ac:dyDescent="0.2">
      <c r="A26" s="94" t="s">
        <v>64</v>
      </c>
      <c r="B26" s="93" t="s">
        <v>65</v>
      </c>
      <c r="C26" s="92">
        <v>8</v>
      </c>
      <c r="D26" s="150" t="s">
        <v>100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</row>
    <row r="27" spans="1:28" ht="16" x14ac:dyDescent="0.2">
      <c r="A27" s="94" t="s">
        <v>66</v>
      </c>
      <c r="B27" s="93" t="s">
        <v>67</v>
      </c>
      <c r="C27" s="92">
        <v>13</v>
      </c>
      <c r="D27" s="153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5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</row>
    <row r="28" spans="1:28" ht="16" customHeight="1" x14ac:dyDescent="0.2">
      <c r="A28" s="94" t="s">
        <v>68</v>
      </c>
      <c r="B28" s="93" t="s">
        <v>69</v>
      </c>
      <c r="C28" s="92">
        <v>5</v>
      </c>
      <c r="D28" s="150" t="s">
        <v>116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</row>
    <row r="29" spans="1:28" ht="16" x14ac:dyDescent="0.2">
      <c r="A29" s="94" t="s">
        <v>103</v>
      </c>
      <c r="B29" s="93" t="s">
        <v>103</v>
      </c>
      <c r="C29" s="92">
        <v>9</v>
      </c>
      <c r="D29" s="156" t="s">
        <v>101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8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</row>
    <row r="30" spans="1:28" ht="16" customHeight="1" x14ac:dyDescent="0.2">
      <c r="A30" s="94" t="s">
        <v>102</v>
      </c>
      <c r="B30" s="93" t="s">
        <v>102</v>
      </c>
      <c r="C30" s="92">
        <v>16</v>
      </c>
      <c r="D30" s="150" t="s">
        <v>104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</row>
    <row r="31" spans="1:28" ht="16" customHeight="1" x14ac:dyDescent="0.2">
      <c r="A31" s="94" t="s">
        <v>115</v>
      </c>
      <c r="B31" s="93" t="s">
        <v>117</v>
      </c>
      <c r="C31" s="92">
        <v>3</v>
      </c>
      <c r="D31" s="150" t="s">
        <v>105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</row>
    <row r="32" spans="1:28" ht="15" customHeight="1" x14ac:dyDescent="0.2">
      <c r="A32" s="94" t="s">
        <v>106</v>
      </c>
      <c r="B32" s="93" t="s">
        <v>106</v>
      </c>
      <c r="C32" s="92">
        <v>10</v>
      </c>
      <c r="D32" s="150" t="s">
        <v>108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1:28" ht="16" customHeight="1" x14ac:dyDescent="0.2">
      <c r="A33" s="94" t="s">
        <v>107</v>
      </c>
      <c r="B33" s="93" t="s">
        <v>107</v>
      </c>
      <c r="C33" s="92">
        <v>20</v>
      </c>
      <c r="D33" s="150" t="s">
        <v>109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28" ht="17" customHeight="1" x14ac:dyDescent="0.2">
      <c r="A34" s="94" t="s">
        <v>114</v>
      </c>
      <c r="B34" s="93" t="s">
        <v>118</v>
      </c>
      <c r="C34" s="92">
        <v>3</v>
      </c>
      <c r="D34" s="150" t="s">
        <v>110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</row>
    <row r="35" spans="1:28" ht="17" customHeight="1" x14ac:dyDescent="0.2">
      <c r="A35" s="94" t="s">
        <v>111</v>
      </c>
      <c r="B35" s="93" t="s">
        <v>112</v>
      </c>
      <c r="C35" s="92">
        <v>8</v>
      </c>
      <c r="D35" s="150" t="s">
        <v>113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1:28" ht="16" x14ac:dyDescent="0.2">
      <c r="A36" s="94" t="s">
        <v>70</v>
      </c>
      <c r="B36" s="93" t="s">
        <v>71</v>
      </c>
      <c r="C36" s="92">
        <v>27</v>
      </c>
      <c r="D36" s="153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</row>
    <row r="37" spans="1:28" ht="16" customHeight="1" x14ac:dyDescent="0.2">
      <c r="A37" s="94" t="s">
        <v>83</v>
      </c>
      <c r="B37" s="93" t="s">
        <v>84</v>
      </c>
      <c r="C37" s="92">
        <v>10</v>
      </c>
      <c r="D37" s="150" t="s">
        <v>188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</row>
    <row r="38" spans="1:28" ht="16" customHeight="1" x14ac:dyDescent="0.2">
      <c r="A38" s="94" t="s">
        <v>86</v>
      </c>
      <c r="B38" s="93" t="s">
        <v>87</v>
      </c>
      <c r="C38" s="92">
        <v>5</v>
      </c>
      <c r="D38" s="150" t="s">
        <v>85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1:28" ht="16" customHeight="1" x14ac:dyDescent="0.2">
      <c r="A39" s="94" t="s">
        <v>88</v>
      </c>
      <c r="B39" s="93" t="s">
        <v>119</v>
      </c>
      <c r="C39" s="92">
        <v>4</v>
      </c>
      <c r="D39" s="150" t="s">
        <v>85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2"/>
    </row>
    <row r="41" spans="1:28" x14ac:dyDescent="0.2">
      <c r="A41" s="91" t="s">
        <v>176</v>
      </c>
      <c r="B41" s="90" t="s">
        <v>175</v>
      </c>
      <c r="C41" s="108"/>
    </row>
    <row r="42" spans="1:28" x14ac:dyDescent="0.2">
      <c r="A42" s="88" t="s">
        <v>8</v>
      </c>
      <c r="B42" s="87">
        <v>45</v>
      </c>
      <c r="C42" s="109"/>
    </row>
    <row r="43" spans="1:28" x14ac:dyDescent="0.2">
      <c r="A43" s="86" t="s">
        <v>37</v>
      </c>
      <c r="B43" s="85">
        <v>50</v>
      </c>
      <c r="C43" s="109"/>
    </row>
    <row r="44" spans="1:28" x14ac:dyDescent="0.2">
      <c r="A44" s="86" t="s">
        <v>39</v>
      </c>
      <c r="B44" s="85">
        <v>40</v>
      </c>
      <c r="C44" s="109"/>
    </row>
    <row r="45" spans="1:28" x14ac:dyDescent="0.2">
      <c r="A45" s="86" t="s">
        <v>120</v>
      </c>
      <c r="B45" s="85">
        <v>15</v>
      </c>
      <c r="C45" s="109"/>
    </row>
    <row r="46" spans="1:28" x14ac:dyDescent="0.2">
      <c r="A46" s="86" t="s">
        <v>15</v>
      </c>
      <c r="B46" s="85">
        <v>25</v>
      </c>
      <c r="C46" s="109"/>
    </row>
    <row r="48" spans="1:28" x14ac:dyDescent="0.2">
      <c r="A48" s="81" t="s">
        <v>186</v>
      </c>
      <c r="B48" s="81" t="s">
        <v>181</v>
      </c>
    </row>
    <row r="49" spans="1:2" x14ac:dyDescent="0.2">
      <c r="A49" s="81" t="s">
        <v>187</v>
      </c>
      <c r="B49" s="81" t="s">
        <v>184</v>
      </c>
    </row>
  </sheetData>
  <sheetProtection algorithmName="SHA-512" hashValue="RPQAnD4EqxjvPaS2CXe7diuCjZMYQRocYub1oJA5djCZHA+ezRCtiaOs2Ww0dWN0WAzznt+G0Q2GVC4lYPHNNg==" saltValue="pJvB335TGGCSjbGQjtP4gQ==" spinCount="100000" sheet="1" formatColumns="0" formatRows="0" insertColumns="0" insertRows="0" deleteColumns="0" deleteRows="0"/>
  <mergeCells count="29">
    <mergeCell ref="A8:AC8"/>
    <mergeCell ref="A9:AC9"/>
    <mergeCell ref="D25:Q25"/>
    <mergeCell ref="D32:Q32"/>
    <mergeCell ref="D33:Q33"/>
    <mergeCell ref="D24:Q24"/>
    <mergeCell ref="D13:Q13"/>
    <mergeCell ref="D14:Q14"/>
    <mergeCell ref="D15:Q15"/>
    <mergeCell ref="D16:Q16"/>
    <mergeCell ref="D17:Q17"/>
    <mergeCell ref="D18:Q18"/>
    <mergeCell ref="D19:Q19"/>
    <mergeCell ref="D20:Q20"/>
    <mergeCell ref="D21:Q21"/>
    <mergeCell ref="D22:Q22"/>
    <mergeCell ref="D23:Q23"/>
    <mergeCell ref="D39:Q39"/>
    <mergeCell ref="D26:Q26"/>
    <mergeCell ref="D27:Q27"/>
    <mergeCell ref="D28:Q28"/>
    <mergeCell ref="D29:Q29"/>
    <mergeCell ref="D30:Q30"/>
    <mergeCell ref="D31:Q31"/>
    <mergeCell ref="D34:Q34"/>
    <mergeCell ref="D35:Q35"/>
    <mergeCell ref="D36:Q36"/>
    <mergeCell ref="D37:Q37"/>
    <mergeCell ref="D38:Q38"/>
  </mergeCells>
  <pageMargins left="0.7" right="0.7" top="0.75" bottom="0.75" header="0.3" footer="0.3"/>
  <pageSetup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A33"/>
  <sheetViews>
    <sheetView workbookViewId="0">
      <selection sqref="A1:F1"/>
    </sheetView>
  </sheetViews>
  <sheetFormatPr baseColWidth="10" defaultRowHeight="16" x14ac:dyDescent="0.2"/>
  <sheetData>
    <row r="1" spans="1:1" x14ac:dyDescent="0.2">
      <c r="A1" s="5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193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s="8" t="s">
        <v>201</v>
      </c>
    </row>
    <row r="19" spans="1:1" x14ac:dyDescent="0.2">
      <c r="A19" s="8" t="s">
        <v>194</v>
      </c>
    </row>
    <row r="20" spans="1:1" x14ac:dyDescent="0.2">
      <c r="A20" s="8" t="s">
        <v>200</v>
      </c>
    </row>
    <row r="21" spans="1:1" x14ac:dyDescent="0.2">
      <c r="A21" s="8" t="s">
        <v>195</v>
      </c>
    </row>
    <row r="22" spans="1:1" x14ac:dyDescent="0.2">
      <c r="A22" s="8" t="s">
        <v>196</v>
      </c>
    </row>
    <row r="23" spans="1:1" x14ac:dyDescent="0.2">
      <c r="A23" s="8" t="s">
        <v>197</v>
      </c>
    </row>
    <row r="24" spans="1:1" x14ac:dyDescent="0.2">
      <c r="A24" s="8" t="s">
        <v>198</v>
      </c>
    </row>
    <row r="25" spans="1:1" x14ac:dyDescent="0.2">
      <c r="A25" s="8" t="s">
        <v>199</v>
      </c>
    </row>
    <row r="26" spans="1: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1" x14ac:dyDescent="0.2">
      <c r="A33" s="8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F52"/>
  <sheetViews>
    <sheetView zoomScaleNormal="100" workbookViewId="0">
      <selection sqref="A1:F1"/>
    </sheetView>
  </sheetViews>
  <sheetFormatPr baseColWidth="10" defaultColWidth="10.83203125" defaultRowHeight="15" x14ac:dyDescent="0.2"/>
  <cols>
    <col min="1" max="16384" width="10.83203125" style="31"/>
  </cols>
  <sheetData>
    <row r="1" spans="1:6" x14ac:dyDescent="0.2">
      <c r="A1" s="169" t="s">
        <v>74</v>
      </c>
      <c r="B1" s="169"/>
      <c r="C1" s="169"/>
      <c r="D1" s="169"/>
      <c r="E1" s="169"/>
      <c r="F1" s="169"/>
    </row>
    <row r="2" spans="1:6" x14ac:dyDescent="0.2">
      <c r="A2" s="35"/>
      <c r="B2" s="35"/>
      <c r="C2" s="35"/>
      <c r="D2" s="35"/>
      <c r="E2" s="35"/>
      <c r="F2" s="35"/>
    </row>
    <row r="3" spans="1:6" x14ac:dyDescent="0.2">
      <c r="A3" s="32" t="s">
        <v>72</v>
      </c>
    </row>
    <row r="5" spans="1:6" x14ac:dyDescent="0.2">
      <c r="A5" s="35" t="s">
        <v>73</v>
      </c>
    </row>
    <row r="6" spans="1:6" s="81" customFormat="1" x14ac:dyDescent="0.2">
      <c r="B6" s="81" t="s">
        <v>190</v>
      </c>
    </row>
    <row r="7" spans="1:6" s="81" customFormat="1" x14ac:dyDescent="0.2">
      <c r="B7" s="81" t="s">
        <v>191</v>
      </c>
    </row>
    <row r="8" spans="1:6" s="81" customFormat="1" x14ac:dyDescent="0.2">
      <c r="B8" s="81" t="s">
        <v>213</v>
      </c>
    </row>
    <row r="9" spans="1:6" s="81" customFormat="1" x14ac:dyDescent="0.2"/>
    <row r="10" spans="1:6" s="81" customFormat="1" x14ac:dyDescent="0.2">
      <c r="B10" s="81" t="s">
        <v>214</v>
      </c>
    </row>
    <row r="11" spans="1:6" x14ac:dyDescent="0.2">
      <c r="B11" s="38" t="s">
        <v>204</v>
      </c>
    </row>
    <row r="12" spans="1:6" x14ac:dyDescent="0.2">
      <c r="B12" s="38"/>
    </row>
    <row r="13" spans="1:6" x14ac:dyDescent="0.2">
      <c r="A13" s="35" t="s">
        <v>157</v>
      </c>
    </row>
    <row r="14" spans="1:6" x14ac:dyDescent="0.2">
      <c r="B14" s="38" t="s">
        <v>158</v>
      </c>
    </row>
    <row r="15" spans="1:6" x14ac:dyDescent="0.2">
      <c r="B15" s="38"/>
    </row>
    <row r="16" spans="1:6" x14ac:dyDescent="0.2">
      <c r="A16" s="35" t="s">
        <v>206</v>
      </c>
      <c r="B16" s="35"/>
    </row>
    <row r="17" spans="1:2" x14ac:dyDescent="0.2">
      <c r="A17" s="35"/>
      <c r="B17" s="38" t="s">
        <v>173</v>
      </c>
    </row>
    <row r="18" spans="1:2" x14ac:dyDescent="0.2">
      <c r="A18" s="35"/>
      <c r="B18" s="38" t="s">
        <v>174</v>
      </c>
    </row>
    <row r="19" spans="1:2" x14ac:dyDescent="0.2">
      <c r="B19" s="38"/>
    </row>
    <row r="20" spans="1:2" x14ac:dyDescent="0.2">
      <c r="A20" s="35" t="s">
        <v>207</v>
      </c>
    </row>
    <row r="21" spans="1:2" x14ac:dyDescent="0.2">
      <c r="B21" s="38" t="s">
        <v>208</v>
      </c>
    </row>
    <row r="22" spans="1:2" x14ac:dyDescent="0.2">
      <c r="B22" s="31" t="s">
        <v>75</v>
      </c>
    </row>
    <row r="23" spans="1:2" x14ac:dyDescent="0.2">
      <c r="B23" s="38" t="s">
        <v>156</v>
      </c>
    </row>
    <row r="24" spans="1:2" x14ac:dyDescent="0.2">
      <c r="B24" s="38" t="s">
        <v>121</v>
      </c>
    </row>
    <row r="25" spans="1:2" x14ac:dyDescent="0.2">
      <c r="B25" s="38" t="s">
        <v>122</v>
      </c>
    </row>
    <row r="26" spans="1:2" x14ac:dyDescent="0.2">
      <c r="B26" s="38" t="s">
        <v>159</v>
      </c>
    </row>
    <row r="27" spans="1:2" ht="17" x14ac:dyDescent="0.25">
      <c r="B27" s="31" t="s">
        <v>79</v>
      </c>
    </row>
    <row r="28" spans="1:2" customFormat="1" ht="17" x14ac:dyDescent="0.25">
      <c r="B28" s="53" t="s">
        <v>171</v>
      </c>
    </row>
    <row r="29" spans="1:2" customFormat="1" ht="17" x14ac:dyDescent="0.25">
      <c r="B29" s="38" t="s">
        <v>166</v>
      </c>
    </row>
    <row r="30" spans="1:2" customFormat="1" ht="17" x14ac:dyDescent="0.25">
      <c r="B30" s="38" t="s">
        <v>167</v>
      </c>
    </row>
    <row r="31" spans="1:2" x14ac:dyDescent="0.2">
      <c r="B31" s="38" t="s">
        <v>91</v>
      </c>
    </row>
    <row r="32" spans="1:2" x14ac:dyDescent="0.2">
      <c r="B32" s="38" t="s">
        <v>165</v>
      </c>
    </row>
    <row r="33" spans="1:2" x14ac:dyDescent="0.2">
      <c r="B33" s="38" t="s">
        <v>160</v>
      </c>
    </row>
    <row r="34" spans="1:2" x14ac:dyDescent="0.2">
      <c r="B34" s="38" t="s">
        <v>124</v>
      </c>
    </row>
    <row r="35" spans="1:2" x14ac:dyDescent="0.2">
      <c r="B35" s="38" t="s">
        <v>127</v>
      </c>
    </row>
    <row r="36" spans="1:2" x14ac:dyDescent="0.2">
      <c r="B36" s="38" t="s">
        <v>125</v>
      </c>
    </row>
    <row r="37" spans="1:2" x14ac:dyDescent="0.2">
      <c r="B37" s="38" t="s">
        <v>162</v>
      </c>
    </row>
    <row r="38" spans="1:2" x14ac:dyDescent="0.2">
      <c r="B38" s="38" t="s">
        <v>163</v>
      </c>
    </row>
    <row r="39" spans="1:2" x14ac:dyDescent="0.2">
      <c r="B39" s="35" t="s">
        <v>172</v>
      </c>
    </row>
    <row r="40" spans="1:2" x14ac:dyDescent="0.2">
      <c r="B40" s="38" t="s">
        <v>126</v>
      </c>
    </row>
    <row r="41" spans="1:2" x14ac:dyDescent="0.2">
      <c r="B41" s="38" t="s">
        <v>164</v>
      </c>
    </row>
    <row r="42" spans="1:2" x14ac:dyDescent="0.2">
      <c r="B42" s="38" t="s">
        <v>123</v>
      </c>
    </row>
    <row r="43" spans="1:2" x14ac:dyDescent="0.2">
      <c r="B43" s="38" t="s">
        <v>192</v>
      </c>
    </row>
    <row r="44" spans="1:2" x14ac:dyDescent="0.2">
      <c r="B44" s="38" t="s">
        <v>210</v>
      </c>
    </row>
    <row r="45" spans="1:2" x14ac:dyDescent="0.2">
      <c r="B45" s="38"/>
    </row>
    <row r="46" spans="1:2" x14ac:dyDescent="0.2">
      <c r="A46" s="80" t="s">
        <v>152</v>
      </c>
      <c r="B46" s="46"/>
    </row>
    <row r="47" spans="1:2" x14ac:dyDescent="0.2">
      <c r="A47" s="46"/>
      <c r="B47" s="46" t="s">
        <v>153</v>
      </c>
    </row>
    <row r="48" spans="1:2" x14ac:dyDescent="0.2">
      <c r="A48" s="46"/>
      <c r="B48" s="46" t="s">
        <v>154</v>
      </c>
    </row>
    <row r="49" spans="1:2" x14ac:dyDescent="0.2">
      <c r="A49" s="46"/>
      <c r="B49" s="46" t="s">
        <v>155</v>
      </c>
    </row>
    <row r="50" spans="1:2" x14ac:dyDescent="0.2">
      <c r="A50" s="46"/>
      <c r="B50" s="46"/>
    </row>
    <row r="51" spans="1:2" x14ac:dyDescent="0.2">
      <c r="A51" s="35" t="s">
        <v>211</v>
      </c>
    </row>
    <row r="52" spans="1:2" x14ac:dyDescent="0.2">
      <c r="B52" s="38" t="s">
        <v>212</v>
      </c>
    </row>
  </sheetData>
  <sheetProtection algorithmName="SHA-512" hashValue="WpdwypE9bexxkbIz5L917xwDH3iuCw9dWKj79UwFNR327f1JXLTC1zCCtQxpWif9Mv633YxmcGO0gaIcBz0b7Q==" saltValue="Nfpj9h8KkX7IGTstKqQelw==" spinCount="100000" sheet="1" objects="1" scenarios="1"/>
  <mergeCells count="1">
    <mergeCell ref="A1:F1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Totals</vt:lpstr>
      <vt:lpstr>STB Models Tier 4</vt:lpstr>
      <vt:lpstr>Apps</vt:lpstr>
      <vt:lpstr>Tier 4 Calculations</vt:lpstr>
      <vt:lpstr>Tier 4 Allowances</vt:lpstr>
      <vt:lpstr>App Platforms</vt:lpstr>
      <vt:lpstr>Instructions</vt:lpstr>
      <vt:lpstr>BaseType_4</vt:lpstr>
      <vt:lpstr>NoList</vt:lpstr>
      <vt:lpstr>YesList</vt:lpstr>
    </vt:vector>
  </TitlesOfParts>
  <Company>CableLabs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Fitzgerald</dc:creator>
  <cp:lastModifiedBy>Mohamed Cisse</cp:lastModifiedBy>
  <dcterms:created xsi:type="dcterms:W3CDTF">2014-02-04T00:39:40Z</dcterms:created>
  <dcterms:modified xsi:type="dcterms:W3CDTF">2025-01-24T18:42:22Z</dcterms:modified>
</cp:coreProperties>
</file>